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/>
  <mc:AlternateContent xmlns:mc="http://schemas.openxmlformats.org/markup-compatibility/2006">
    <mc:Choice Requires="x15">
      <x15ac:absPath xmlns:x15ac="http://schemas.microsoft.com/office/spreadsheetml/2010/11/ac" url="https://d.docs.live.net/50a2a55ff7e63e9e/SABUY Group/Sabuy Technology/22. Elcid/Elcid 2566/FS Q2.23/"/>
    </mc:Choice>
  </mc:AlternateContent>
  <xr:revisionPtr revIDLastSave="0" documentId="13_ncr:1_{C30CA698-00D3-4D25-8D7F-9B359DA18C87}" xr6:coauthVersionLast="47" xr6:coauthVersionMax="47" xr10:uidLastSave="{00000000-0000-0000-0000-000000000000}"/>
  <bookViews>
    <workbookView xWindow="0" yWindow="500" windowWidth="33400" windowHeight="14680" activeTab="10" xr2:uid="{00000000-000D-0000-FFFF-FFFF00000000}"/>
  </bookViews>
  <sheets>
    <sheet name="BS3-5" sheetId="1" r:id="rId1"/>
    <sheet name="PL6-7" sheetId="2" r:id="rId2"/>
    <sheet name="PL Q2'19" sheetId="12" state="hidden" r:id="rId3"/>
    <sheet name="Sheet2" sheetId="10" state="hidden" r:id="rId4"/>
    <sheet name="Sheet1" sheetId="9" state="hidden" r:id="rId5"/>
    <sheet name="PL8-9" sheetId="21" r:id="rId6"/>
    <sheet name="SHC10" sheetId="8" r:id="rId7"/>
    <sheet name="SHC11" sheetId="3" r:id="rId8"/>
    <sheet name="SHS12" sheetId="19" r:id="rId9"/>
    <sheet name="SHS13" sheetId="20" r:id="rId10"/>
    <sheet name="CF14-15" sheetId="16" r:id="rId11"/>
  </sheets>
  <definedNames>
    <definedName name="_xlnm.Print_Area" localSheetId="0">'BS3-5'!$A$1:$J$106</definedName>
    <definedName name="_xlnm.Print_Area" localSheetId="10">'CF14-15'!$A$1:$M$107</definedName>
    <definedName name="_xlnm.Print_Area" localSheetId="1">'PL6-7'!$A$1:$J$68</definedName>
    <definedName name="_xlnm.Print_Area" localSheetId="5">'PL8-9'!$A$1:$J$68</definedName>
    <definedName name="_xlnm.Print_Area" localSheetId="7">'SHC11'!$A$1:$AD$33</definedName>
    <definedName name="_xlnm.Print_Area" localSheetId="9">'SHS13'!$A$1:$R$27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1" l="1"/>
  <c r="G14" i="16" l="1"/>
  <c r="L63" i="2"/>
  <c r="AB28" i="3" l="1"/>
  <c r="AB29" i="3"/>
  <c r="L62" i="2" l="1"/>
  <c r="H98" i="1" l="1"/>
  <c r="G31" i="16" l="1"/>
  <c r="G47" i="16" s="1"/>
  <c r="G49" i="16" s="1"/>
  <c r="G94" i="16"/>
  <c r="G97" i="16"/>
  <c r="H34" i="3"/>
  <c r="T16" i="3" l="1"/>
  <c r="D16" i="2" l="1"/>
  <c r="H30" i="3" l="1"/>
  <c r="H24" i="3"/>
  <c r="H19" i="3"/>
  <c r="H32" i="3" s="1"/>
  <c r="H25" i="3" l="1"/>
  <c r="D44" i="21"/>
  <c r="J44" i="2"/>
  <c r="H44" i="2"/>
  <c r="F44" i="2"/>
  <c r="D44" i="2"/>
  <c r="J43" i="2"/>
  <c r="H43" i="2"/>
  <c r="F43" i="2"/>
  <c r="D43" i="2"/>
  <c r="L28" i="20"/>
  <c r="S34" i="3" l="1"/>
  <c r="R30" i="3"/>
  <c r="R24" i="3"/>
  <c r="R25" i="3" s="1"/>
  <c r="R19" i="3"/>
  <c r="R32" i="3" s="1"/>
  <c r="R34" i="3" s="1"/>
  <c r="L20" i="20"/>
  <c r="L25" i="20"/>
  <c r="H100" i="1"/>
  <c r="L19" i="20"/>
  <c r="L27" i="20" l="1"/>
  <c r="X15" i="3" l="1"/>
  <c r="X16" i="3" l="1"/>
  <c r="AD16" i="3" s="1"/>
  <c r="X17" i="3"/>
  <c r="AD17" i="3" s="1"/>
  <c r="H43" i="21"/>
  <c r="J43" i="21"/>
  <c r="F43" i="21"/>
  <c r="D43" i="21"/>
  <c r="J19" i="19" l="1"/>
  <c r="D19" i="3"/>
  <c r="R16" i="20"/>
  <c r="R19" i="20" s="1"/>
  <c r="R20" i="20" s="1"/>
  <c r="H16" i="21" l="1"/>
  <c r="J16" i="21"/>
  <c r="D16" i="21"/>
  <c r="F16" i="21"/>
  <c r="J24" i="21"/>
  <c r="H24" i="21"/>
  <c r="D24" i="21"/>
  <c r="F24" i="21"/>
  <c r="H24" i="2"/>
  <c r="J24" i="2"/>
  <c r="D24" i="2"/>
  <c r="D26" i="2" s="1"/>
  <c r="F24" i="2"/>
  <c r="H16" i="2"/>
  <c r="J16" i="2"/>
  <c r="F16" i="2"/>
  <c r="K15" i="16"/>
  <c r="K31" i="16" s="1"/>
  <c r="F26" i="21" l="1"/>
  <c r="H20" i="1"/>
  <c r="H21" i="1" s="1"/>
  <c r="X18" i="3"/>
  <c r="AD18" i="3" s="1"/>
  <c r="X11" i="3"/>
  <c r="AD11" i="3" s="1"/>
  <c r="P25" i="20"/>
  <c r="R17" i="20"/>
  <c r="R18" i="20"/>
  <c r="R15" i="20"/>
  <c r="N19" i="20"/>
  <c r="D19" i="20"/>
  <c r="D19" i="8"/>
  <c r="P19" i="20" l="1"/>
  <c r="P20" i="20" s="1"/>
  <c r="P27" i="20" s="1"/>
  <c r="P28" i="20" s="1"/>
  <c r="J34" i="8"/>
  <c r="J32" i="8"/>
  <c r="P26" i="8"/>
  <c r="J27" i="8"/>
  <c r="J26" i="8"/>
  <c r="T19" i="8"/>
  <c r="J19" i="8"/>
  <c r="M94" i="16" l="1"/>
  <c r="I94" i="16"/>
  <c r="N19" i="19"/>
  <c r="H19" i="19"/>
  <c r="L19" i="19"/>
  <c r="V19" i="8"/>
  <c r="R19" i="8"/>
  <c r="P19" i="8"/>
  <c r="U34" i="3" l="1"/>
  <c r="W34" i="3"/>
  <c r="V30" i="3"/>
  <c r="X23" i="3"/>
  <c r="V24" i="3"/>
  <c r="V19" i="3"/>
  <c r="D100" i="1"/>
  <c r="V32" i="3" l="1"/>
  <c r="V34" i="3" s="1"/>
  <c r="V25" i="3"/>
  <c r="X19" i="3"/>
  <c r="J100" i="1" l="1"/>
  <c r="F100" i="1"/>
  <c r="F42" i="1" l="1"/>
  <c r="D42" i="1"/>
  <c r="H42" i="1" l="1"/>
  <c r="N24" i="20" l="1"/>
  <c r="R24" i="20" s="1"/>
  <c r="J42" i="1" l="1"/>
  <c r="I31" i="16" l="1"/>
  <c r="I47" i="16" s="1"/>
  <c r="K55" i="16" l="1"/>
  <c r="K54" i="16"/>
  <c r="G55" i="16"/>
  <c r="G54" i="16"/>
  <c r="A27" i="20"/>
  <c r="A11" i="20"/>
  <c r="A10" i="20"/>
  <c r="A27" i="19"/>
  <c r="A11" i="19"/>
  <c r="A10" i="19"/>
  <c r="D53" i="2" l="1"/>
  <c r="H6" i="2"/>
  <c r="H53" i="2" s="1"/>
  <c r="J5" i="1" l="1"/>
  <c r="H5" i="1"/>
  <c r="K47" i="16"/>
  <c r="M31" i="16"/>
  <c r="M47" i="16" s="1"/>
  <c r="I7" i="16"/>
  <c r="I56" i="16" s="1"/>
  <c r="G7" i="16"/>
  <c r="G56" i="16" s="1"/>
  <c r="F7" i="2"/>
  <c r="F54" i="2" s="1"/>
  <c r="D7" i="2"/>
  <c r="D7" i="21" s="1"/>
  <c r="D54" i="21" s="1"/>
  <c r="J6" i="1"/>
  <c r="H6" i="1"/>
  <c r="M7" i="16" l="1"/>
  <c r="M56" i="16" s="1"/>
  <c r="D54" i="2"/>
  <c r="H7" i="2"/>
  <c r="H54" i="2" s="1"/>
  <c r="K7" i="16"/>
  <c r="K56" i="16" s="1"/>
  <c r="J7" i="2"/>
  <c r="J54" i="2" s="1"/>
  <c r="F7" i="21"/>
  <c r="J7" i="21" s="1"/>
  <c r="J54" i="21" s="1"/>
  <c r="H7" i="21"/>
  <c r="H54" i="21" s="1"/>
  <c r="F54" i="21" l="1"/>
  <c r="J21" i="1"/>
  <c r="F21" i="1"/>
  <c r="D21" i="1"/>
  <c r="K94" i="16"/>
  <c r="F19" i="19"/>
  <c r="D19" i="19"/>
  <c r="N19" i="8"/>
  <c r="L19" i="8"/>
  <c r="H19" i="8"/>
  <c r="F19" i="8"/>
  <c r="G77" i="16" l="1"/>
  <c r="L30" i="3" l="1"/>
  <c r="L24" i="3"/>
  <c r="L19" i="3"/>
  <c r="AD15" i="3"/>
  <c r="L25" i="3" l="1"/>
  <c r="L32" i="3"/>
  <c r="L34" i="3" s="1"/>
  <c r="J19" i="20"/>
  <c r="H19" i="20"/>
  <c r="F19" i="20"/>
  <c r="D20" i="20"/>
  <c r="AB19" i="3"/>
  <c r="T19" i="3"/>
  <c r="P19" i="3"/>
  <c r="N19" i="3"/>
  <c r="J19" i="3"/>
  <c r="F19" i="3"/>
  <c r="T26" i="8"/>
  <c r="N26" i="8"/>
  <c r="L26" i="8"/>
  <c r="H26" i="8"/>
  <c r="F26" i="8"/>
  <c r="D26" i="8"/>
  <c r="J64" i="21"/>
  <c r="F64" i="21"/>
  <c r="J59" i="21"/>
  <c r="H44" i="21"/>
  <c r="F44" i="21"/>
  <c r="J44" i="21"/>
  <c r="D26" i="21" l="1"/>
  <c r="D32" i="21" s="1"/>
  <c r="D34" i="21" s="1"/>
  <c r="D59" i="21" s="1"/>
  <c r="D57" i="21" s="1"/>
  <c r="J26" i="21"/>
  <c r="J32" i="21" s="1"/>
  <c r="J34" i="21" s="1"/>
  <c r="J46" i="21" s="1"/>
  <c r="F32" i="21"/>
  <c r="F34" i="21" s="1"/>
  <c r="F46" i="21" s="1"/>
  <c r="T28" i="3" l="1"/>
  <c r="X28" i="3" s="1"/>
  <c r="D46" i="21"/>
  <c r="D64" i="21" s="1"/>
  <c r="D62" i="21" s="1"/>
  <c r="F59" i="21"/>
  <c r="T29" i="3" l="1"/>
  <c r="X29" i="3" s="1"/>
  <c r="AB24" i="3"/>
  <c r="D64" i="1" l="1"/>
  <c r="K77" i="16" l="1"/>
  <c r="M77" i="16"/>
  <c r="R11" i="20"/>
  <c r="L20" i="19"/>
  <c r="J20" i="19"/>
  <c r="H20" i="19"/>
  <c r="F20" i="19"/>
  <c r="D20" i="19"/>
  <c r="J25" i="20"/>
  <c r="H25" i="20"/>
  <c r="F25" i="20"/>
  <c r="D25" i="20"/>
  <c r="N20" i="20"/>
  <c r="J20" i="20"/>
  <c r="H20" i="20"/>
  <c r="F20" i="20"/>
  <c r="J25" i="19"/>
  <c r="J27" i="19" s="1"/>
  <c r="H25" i="19"/>
  <c r="F25" i="19"/>
  <c r="F27" i="19" s="1"/>
  <c r="D25" i="19"/>
  <c r="D27" i="19" s="1"/>
  <c r="N11" i="19"/>
  <c r="F27" i="20" l="1"/>
  <c r="F28" i="20" s="1"/>
  <c r="J27" i="20"/>
  <c r="J28" i="20" s="1"/>
  <c r="N20" i="19"/>
  <c r="V26" i="8"/>
  <c r="R26" i="8"/>
  <c r="H27" i="20"/>
  <c r="H28" i="20" s="1"/>
  <c r="H27" i="19"/>
  <c r="D27" i="20"/>
  <c r="D28" i="20" s="1"/>
  <c r="I77" i="16" l="1"/>
  <c r="M49" i="16"/>
  <c r="M96" i="16" s="1"/>
  <c r="I49" i="16"/>
  <c r="I96" i="16" l="1"/>
  <c r="I98" i="16" s="1"/>
  <c r="I108" i="16" s="1"/>
  <c r="M98" i="16"/>
  <c r="M108" i="16" s="1"/>
  <c r="AD19" i="3" l="1"/>
  <c r="P24" i="3" l="1"/>
  <c r="N24" i="3"/>
  <c r="J24" i="3"/>
  <c r="F24" i="3"/>
  <c r="D24" i="3"/>
  <c r="T24" i="3"/>
  <c r="P27" i="8" l="1"/>
  <c r="N27" i="8"/>
  <c r="F27" i="8" l="1"/>
  <c r="L27" i="8"/>
  <c r="H27" i="8"/>
  <c r="D27" i="8"/>
  <c r="T27" i="8"/>
  <c r="X24" i="3" l="1"/>
  <c r="AB25" i="3" l="1"/>
  <c r="P25" i="3"/>
  <c r="AD23" i="3" l="1"/>
  <c r="AD24" i="3" s="1"/>
  <c r="N25" i="3" l="1"/>
  <c r="R27" i="8" l="1"/>
  <c r="L32" i="8" l="1"/>
  <c r="L34" i="8" s="1"/>
  <c r="F64" i="2"/>
  <c r="V27" i="8" l="1"/>
  <c r="H26" i="2" l="1"/>
  <c r="X25" i="3" l="1"/>
  <c r="N32" i="8" l="1"/>
  <c r="N34" i="8" s="1"/>
  <c r="H32" i="8"/>
  <c r="H34" i="8" s="1"/>
  <c r="F32" i="8"/>
  <c r="F34" i="8" s="1"/>
  <c r="D32" i="8"/>
  <c r="D34" i="8" s="1"/>
  <c r="X64" i="12" l="1"/>
  <c r="AB64" i="12"/>
  <c r="X65" i="12"/>
  <c r="AB65" i="12"/>
  <c r="X66" i="12"/>
  <c r="AB66" i="12"/>
  <c r="X59" i="12"/>
  <c r="T32" i="8" s="1"/>
  <c r="T34" i="8" s="1"/>
  <c r="X57" i="12"/>
  <c r="X58" i="12"/>
  <c r="AC63" i="12"/>
  <c r="AB58" i="12"/>
  <c r="AB59" i="12"/>
  <c r="AB57" i="12"/>
  <c r="X13" i="12"/>
  <c r="AB13" i="12"/>
  <c r="X14" i="12"/>
  <c r="AB14" i="12"/>
  <c r="AB15" i="12"/>
  <c r="AB17" i="12"/>
  <c r="X18" i="12"/>
  <c r="AB18" i="12"/>
  <c r="X19" i="12"/>
  <c r="AB19" i="12"/>
  <c r="X20" i="12"/>
  <c r="AB20" i="12"/>
  <c r="X21" i="12"/>
  <c r="AB21" i="12"/>
  <c r="X22" i="12"/>
  <c r="AB22" i="12"/>
  <c r="X23" i="12"/>
  <c r="AB23" i="12"/>
  <c r="X24" i="12"/>
  <c r="AB24" i="12"/>
  <c r="X25" i="12"/>
  <c r="AB25" i="12"/>
  <c r="X26" i="12"/>
  <c r="AB26" i="12"/>
  <c r="X27" i="12"/>
  <c r="AB27" i="12"/>
  <c r="X29" i="12"/>
  <c r="AB29" i="12"/>
  <c r="X33" i="12"/>
  <c r="AB33" i="12"/>
  <c r="X34" i="12"/>
  <c r="AB34" i="12"/>
  <c r="X35" i="12"/>
  <c r="AB35" i="12"/>
  <c r="X36" i="12"/>
  <c r="AB36" i="12"/>
  <c r="X37" i="12"/>
  <c r="AB37" i="12"/>
  <c r="X38" i="12"/>
  <c r="AB38" i="12"/>
  <c r="X39" i="12"/>
  <c r="AB39" i="12"/>
  <c r="X40" i="12"/>
  <c r="AB40" i="12"/>
  <c r="X41" i="12"/>
  <c r="AB41" i="12"/>
  <c r="X42" i="12"/>
  <c r="AB12" i="12"/>
  <c r="X12" i="12"/>
  <c r="G95" i="12"/>
  <c r="G94" i="12"/>
  <c r="I82" i="12"/>
  <c r="I83" i="12" s="1"/>
  <c r="G77" i="12"/>
  <c r="C77" i="12" s="1"/>
  <c r="G76" i="12"/>
  <c r="C76" i="12" s="1"/>
  <c r="G75" i="12"/>
  <c r="C75" i="12" s="1"/>
  <c r="G74" i="12"/>
  <c r="G78" i="12" s="1"/>
  <c r="C74" i="12"/>
  <c r="F71" i="12"/>
  <c r="D71" i="12"/>
  <c r="I43" i="12"/>
  <c r="G43" i="12"/>
  <c r="AB43" i="12" s="1"/>
  <c r="E43" i="12"/>
  <c r="C43" i="12"/>
  <c r="X43" i="12" s="1"/>
  <c r="I42" i="12"/>
  <c r="G42" i="12"/>
  <c r="AB42" i="12" s="1"/>
  <c r="E42" i="12"/>
  <c r="C42" i="12"/>
  <c r="I31" i="12"/>
  <c r="G31" i="12"/>
  <c r="AB31" i="12" s="1"/>
  <c r="E31" i="12"/>
  <c r="C31" i="12"/>
  <c r="X31" i="12" s="1"/>
  <c r="G28" i="12"/>
  <c r="AB28" i="12" s="1"/>
  <c r="E28" i="12"/>
  <c r="I24" i="12"/>
  <c r="I28" i="12" s="1"/>
  <c r="C22" i="12"/>
  <c r="C28" i="12" s="1"/>
  <c r="X28" i="12" s="1"/>
  <c r="I16" i="12"/>
  <c r="I17" i="12" s="1"/>
  <c r="G16" i="12"/>
  <c r="G17" i="12" s="1"/>
  <c r="E16" i="12"/>
  <c r="E17" i="12" s="1"/>
  <c r="C16" i="12"/>
  <c r="X16" i="12" s="1"/>
  <c r="C15" i="12"/>
  <c r="X15" i="12" s="1"/>
  <c r="C14" i="12"/>
  <c r="C17" i="12" s="1"/>
  <c r="X17" i="12" s="1"/>
  <c r="AB16" i="12" l="1"/>
  <c r="E30" i="12"/>
  <c r="E32" i="12" s="1"/>
  <c r="G30" i="12"/>
  <c r="F26" i="2"/>
  <c r="C30" i="12"/>
  <c r="C78" i="12"/>
  <c r="E60" i="12"/>
  <c r="E56" i="12" s="1"/>
  <c r="E69" i="12" s="1"/>
  <c r="E44" i="12"/>
  <c r="E67" i="12" s="1"/>
  <c r="I30" i="12"/>
  <c r="I32" i="12" s="1"/>
  <c r="E82" i="12"/>
  <c r="E83" i="12" s="1"/>
  <c r="G32" i="12" l="1"/>
  <c r="AB30" i="12"/>
  <c r="C32" i="12"/>
  <c r="X32" i="12" s="1"/>
  <c r="X30" i="12"/>
  <c r="C60" i="12"/>
  <c r="I44" i="12"/>
  <c r="I63" i="12" s="1"/>
  <c r="I67" i="12" s="1"/>
  <c r="I71" i="12" s="1"/>
  <c r="I56" i="12"/>
  <c r="E63" i="12"/>
  <c r="G83" i="12" s="1"/>
  <c r="E71" i="12"/>
  <c r="C56" i="12" l="1"/>
  <c r="X60" i="12"/>
  <c r="C44" i="12"/>
  <c r="AB32" i="12"/>
  <c r="G44" i="12"/>
  <c r="G56" i="12"/>
  <c r="I60" i="12"/>
  <c r="I69" i="12"/>
  <c r="AB56" i="12" l="1"/>
  <c r="G69" i="12"/>
  <c r="G60" i="12"/>
  <c r="G63" i="12"/>
  <c r="AB44" i="12"/>
  <c r="C67" i="12"/>
  <c r="X44" i="12"/>
  <c r="C69" i="12"/>
  <c r="X56" i="12"/>
  <c r="X67" i="12" l="1"/>
  <c r="C63" i="12"/>
  <c r="X63" i="12" s="1"/>
  <c r="C71" i="12"/>
  <c r="G67" i="12"/>
  <c r="AB63" i="12"/>
  <c r="G71" i="12" l="1"/>
  <c r="AB67" i="12"/>
  <c r="T25" i="3" l="1"/>
  <c r="J26" i="2" l="1"/>
  <c r="H64" i="1" l="1"/>
  <c r="H44" i="1" l="1"/>
  <c r="N30" i="3" l="1"/>
  <c r="N32" i="3" s="1"/>
  <c r="N34" i="3" s="1"/>
  <c r="D33" i="2" l="1"/>
  <c r="D35" i="2" s="1"/>
  <c r="D46" i="2" s="1"/>
  <c r="D64" i="2" s="1"/>
  <c r="J64" i="2"/>
  <c r="J59" i="2" l="1"/>
  <c r="J44" i="1" l="1"/>
  <c r="F44" i="1"/>
  <c r="P30" i="3" l="1"/>
  <c r="AD25" i="3"/>
  <c r="Z19" i="3"/>
  <c r="P32" i="3" l="1"/>
  <c r="P34" i="3" s="1"/>
  <c r="Q75" i="10" l="1"/>
  <c r="Q74" i="10"/>
  <c r="Q73" i="10"/>
  <c r="Q72" i="10"/>
  <c r="Q71" i="10"/>
  <c r="Q70" i="10"/>
  <c r="Q58" i="10"/>
  <c r="Q57" i="10"/>
  <c r="Q56" i="10"/>
  <c r="Q55" i="10"/>
  <c r="Q54" i="10"/>
  <c r="Q53" i="10"/>
  <c r="Q52" i="10"/>
  <c r="Q51" i="10"/>
  <c r="Q48" i="10"/>
  <c r="Q47" i="10"/>
  <c r="Q46" i="10"/>
  <c r="Q45" i="10"/>
  <c r="Q44" i="10"/>
  <c r="Q43" i="10"/>
  <c r="Q42" i="10"/>
  <c r="Q41" i="10"/>
  <c r="Q40" i="10"/>
  <c r="Q29" i="10"/>
  <c r="Q27" i="10"/>
  <c r="Q26" i="10"/>
  <c r="Q25" i="10"/>
  <c r="Q24" i="10"/>
  <c r="Q23" i="10"/>
  <c r="Q22" i="10"/>
  <c r="Q21" i="10"/>
  <c r="Q20" i="10"/>
  <c r="Q17" i="10"/>
  <c r="Q16" i="10"/>
  <c r="Q15" i="10"/>
  <c r="Q14" i="10"/>
  <c r="Q13" i="10"/>
  <c r="Q12" i="10"/>
  <c r="Q11" i="10"/>
  <c r="Q10" i="10"/>
  <c r="M75" i="10"/>
  <c r="M74" i="10"/>
  <c r="M73" i="10"/>
  <c r="M72" i="10"/>
  <c r="M71" i="10"/>
  <c r="M70" i="10"/>
  <c r="M56" i="10"/>
  <c r="M55" i="10"/>
  <c r="M54" i="10"/>
  <c r="M53" i="10"/>
  <c r="M52" i="10"/>
  <c r="M51" i="10"/>
  <c r="M48" i="10"/>
  <c r="M47" i="10"/>
  <c r="M46" i="10"/>
  <c r="M45" i="10"/>
  <c r="M44" i="10"/>
  <c r="M43" i="10"/>
  <c r="M42" i="10"/>
  <c r="M41" i="10"/>
  <c r="M40" i="10"/>
  <c r="M27" i="10"/>
  <c r="M26" i="10"/>
  <c r="M25" i="10"/>
  <c r="M24" i="10"/>
  <c r="M23" i="10"/>
  <c r="M22" i="10"/>
  <c r="M21" i="10"/>
  <c r="M20" i="10"/>
  <c r="M17" i="10"/>
  <c r="M16" i="10"/>
  <c r="M15" i="10"/>
  <c r="M14" i="10"/>
  <c r="M13" i="10"/>
  <c r="M12" i="10"/>
  <c r="M11" i="10"/>
  <c r="M10" i="10"/>
  <c r="I79" i="10"/>
  <c r="I74" i="10"/>
  <c r="I72" i="10"/>
  <c r="I71" i="10"/>
  <c r="I70" i="10"/>
  <c r="I55" i="10"/>
  <c r="I54" i="10"/>
  <c r="I52" i="10"/>
  <c r="I47" i="10"/>
  <c r="I46" i="10"/>
  <c r="I45" i="10"/>
  <c r="I44" i="10"/>
  <c r="I43" i="10"/>
  <c r="I42" i="10"/>
  <c r="I41" i="10"/>
  <c r="I40" i="10"/>
  <c r="I26" i="10"/>
  <c r="I25" i="10"/>
  <c r="I24" i="10"/>
  <c r="I23" i="10"/>
  <c r="I22" i="10"/>
  <c r="I21" i="10"/>
  <c r="I20" i="10"/>
  <c r="I16" i="10"/>
  <c r="I15" i="10"/>
  <c r="I14" i="10"/>
  <c r="I13" i="10"/>
  <c r="I12" i="10"/>
  <c r="I11" i="10"/>
  <c r="I10" i="10"/>
  <c r="E74" i="10"/>
  <c r="E73" i="10"/>
  <c r="E72" i="10"/>
  <c r="E71" i="10"/>
  <c r="E70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Q59" i="9"/>
  <c r="Q50" i="9"/>
  <c r="Q28" i="9"/>
  <c r="Q27" i="9"/>
  <c r="Q26" i="9"/>
  <c r="Q24" i="9"/>
  <c r="Q23" i="9"/>
  <c r="Q22" i="9"/>
  <c r="Q21" i="9"/>
  <c r="Q20" i="9"/>
  <c r="Q19" i="9"/>
  <c r="Q18" i="9"/>
  <c r="Q17" i="9"/>
  <c r="Q14" i="9"/>
  <c r="Q13" i="9"/>
  <c r="Q12" i="9"/>
  <c r="Q11" i="9"/>
  <c r="Q10" i="9"/>
  <c r="M137" i="9"/>
  <c r="M135" i="9"/>
  <c r="M133" i="9"/>
  <c r="M130" i="9"/>
  <c r="M128" i="9"/>
  <c r="M118" i="9"/>
  <c r="M117" i="9"/>
  <c r="M116" i="9"/>
  <c r="M114" i="9"/>
  <c r="M112" i="9"/>
  <c r="M102" i="9"/>
  <c r="M101" i="9"/>
  <c r="M100" i="9"/>
  <c r="M99" i="9"/>
  <c r="M98" i="9"/>
  <c r="M97" i="9"/>
  <c r="M96" i="9"/>
  <c r="M95" i="9"/>
  <c r="M92" i="9"/>
  <c r="M91" i="9"/>
  <c r="M90" i="9"/>
  <c r="M89" i="9"/>
  <c r="M88" i="9"/>
  <c r="M59" i="9"/>
  <c r="M57" i="9"/>
  <c r="M56" i="9"/>
  <c r="M55" i="9"/>
  <c r="M52" i="9"/>
  <c r="M51" i="9"/>
  <c r="M50" i="9"/>
  <c r="M28" i="9"/>
  <c r="M27" i="9"/>
  <c r="M26" i="9"/>
  <c r="M24" i="9"/>
  <c r="M23" i="9"/>
  <c r="M22" i="9"/>
  <c r="M21" i="9"/>
  <c r="M20" i="9"/>
  <c r="M19" i="9"/>
  <c r="M18" i="9"/>
  <c r="M17" i="9"/>
  <c r="M14" i="9"/>
  <c r="M13" i="9"/>
  <c r="M12" i="9"/>
  <c r="M11" i="9"/>
  <c r="M10" i="9"/>
  <c r="I137" i="9"/>
  <c r="I135" i="9"/>
  <c r="I134" i="9"/>
  <c r="I133" i="9"/>
  <c r="I130" i="9"/>
  <c r="I129" i="9"/>
  <c r="I128" i="9"/>
  <c r="I118" i="9"/>
  <c r="I106" i="9"/>
  <c r="I105" i="9"/>
  <c r="I104" i="9"/>
  <c r="I102" i="9"/>
  <c r="I101" i="9"/>
  <c r="I100" i="9"/>
  <c r="I99" i="9"/>
  <c r="I98" i="9"/>
  <c r="I97" i="9"/>
  <c r="I96" i="9"/>
  <c r="I95" i="9"/>
  <c r="I92" i="9"/>
  <c r="I91" i="9"/>
  <c r="I90" i="9"/>
  <c r="I89" i="9"/>
  <c r="I88" i="9"/>
  <c r="I59" i="9"/>
  <c r="I57" i="9"/>
  <c r="I56" i="9"/>
  <c r="I55" i="9"/>
  <c r="I52" i="9"/>
  <c r="I51" i="9"/>
  <c r="I50" i="9"/>
  <c r="I28" i="9"/>
  <c r="I27" i="9"/>
  <c r="I26" i="9"/>
  <c r="I24" i="9"/>
  <c r="I23" i="9"/>
  <c r="I22" i="9"/>
  <c r="I21" i="9"/>
  <c r="I20" i="9"/>
  <c r="I19" i="9"/>
  <c r="I18" i="9"/>
  <c r="I17" i="9"/>
  <c r="I14" i="9"/>
  <c r="I13" i="9"/>
  <c r="I12" i="9"/>
  <c r="I11" i="9"/>
  <c r="I10" i="9"/>
  <c r="E137" i="9"/>
  <c r="E135" i="9"/>
  <c r="E134" i="9"/>
  <c r="E133" i="9"/>
  <c r="E130" i="9"/>
  <c r="E129" i="9"/>
  <c r="E128" i="9"/>
  <c r="E118" i="9"/>
  <c r="E117" i="9"/>
  <c r="E116" i="9"/>
  <c r="E114" i="9"/>
  <c r="E112" i="9"/>
  <c r="E106" i="9"/>
  <c r="E105" i="9"/>
  <c r="E104" i="9"/>
  <c r="E102" i="9"/>
  <c r="E101" i="9"/>
  <c r="E100" i="9"/>
  <c r="E99" i="9"/>
  <c r="E98" i="9"/>
  <c r="E97" i="9"/>
  <c r="E96" i="9"/>
  <c r="E95" i="9"/>
  <c r="E92" i="9"/>
  <c r="E91" i="9"/>
  <c r="E90" i="9"/>
  <c r="E89" i="9"/>
  <c r="E88" i="9"/>
  <c r="E57" i="9"/>
  <c r="E56" i="9"/>
  <c r="E55" i="9"/>
  <c r="E52" i="9"/>
  <c r="E51" i="9"/>
  <c r="E50" i="9"/>
  <c r="E28" i="9"/>
  <c r="E27" i="9"/>
  <c r="E26" i="9"/>
  <c r="E24" i="9"/>
  <c r="E23" i="9"/>
  <c r="E22" i="9"/>
  <c r="E21" i="9"/>
  <c r="E20" i="9"/>
  <c r="E19" i="9"/>
  <c r="E18" i="9"/>
  <c r="E17" i="9"/>
  <c r="E14" i="9"/>
  <c r="E13" i="9"/>
  <c r="E12" i="9"/>
  <c r="E11" i="9"/>
  <c r="E10" i="9"/>
  <c r="B164" i="9"/>
  <c r="B160" i="9"/>
  <c r="Z30" i="3" l="1"/>
  <c r="J30" i="3"/>
  <c r="J32" i="3" s="1"/>
  <c r="J34" i="3" s="1"/>
  <c r="F30" i="3"/>
  <c r="F32" i="3" s="1"/>
  <c r="F34" i="3" s="1"/>
  <c r="D30" i="3"/>
  <c r="D32" i="3" s="1"/>
  <c r="D34" i="3" s="1"/>
  <c r="Z24" i="3" l="1"/>
  <c r="D25" i="3"/>
  <c r="F25" i="3"/>
  <c r="Z32" i="3" l="1"/>
  <c r="J73" i="1" l="1"/>
  <c r="J64" i="1" l="1"/>
  <c r="J75" i="1" s="1"/>
  <c r="F73" i="1" l="1"/>
  <c r="F64" i="1"/>
  <c r="F75" i="1" l="1"/>
  <c r="J104" i="1" l="1"/>
  <c r="S11" i="20" l="1"/>
  <c r="J106" i="1"/>
  <c r="J108" i="1" l="1"/>
  <c r="F104" i="1"/>
  <c r="F106" i="1" l="1"/>
  <c r="F108" i="1" l="1"/>
  <c r="H73" i="1"/>
  <c r="H75" i="1" l="1"/>
  <c r="D73" i="1"/>
  <c r="D75" i="1" l="1"/>
  <c r="AB30" i="3" l="1"/>
  <c r="AB32" i="3" s="1"/>
  <c r="AB34" i="3" s="1"/>
  <c r="J25" i="3" l="1"/>
  <c r="D44" i="1" l="1"/>
  <c r="D59" i="2" l="1"/>
  <c r="G96" i="16" l="1"/>
  <c r="G98" i="16" s="1"/>
  <c r="G108" i="16" s="1"/>
  <c r="AD28" i="3"/>
  <c r="T30" i="3" l="1"/>
  <c r="T32" i="3" s="1"/>
  <c r="T34" i="3" s="1"/>
  <c r="AD29" i="3" l="1"/>
  <c r="H33" i="2"/>
  <c r="J33" i="2"/>
  <c r="F33" i="2"/>
  <c r="X30" i="3" l="1"/>
  <c r="X32" i="3" s="1"/>
  <c r="X34" i="3" s="1"/>
  <c r="AD30" i="3"/>
  <c r="F35" i="2"/>
  <c r="F46" i="2" s="1"/>
  <c r="H35" i="2"/>
  <c r="H46" i="2" s="1"/>
  <c r="J35" i="2"/>
  <c r="H57" i="2" l="1"/>
  <c r="AD32" i="3"/>
  <c r="J46" i="2"/>
  <c r="H62" i="2"/>
  <c r="N25" i="19" l="1"/>
  <c r="N27" i="19" s="1"/>
  <c r="L25" i="19"/>
  <c r="L27" i="19" s="1"/>
  <c r="H59" i="2"/>
  <c r="H64" i="2" l="1"/>
  <c r="P32" i="8"/>
  <c r="P34" i="8" s="1"/>
  <c r="H104" i="1" l="1"/>
  <c r="H106" i="1" s="1"/>
  <c r="H108" i="1" s="1"/>
  <c r="R32" i="8"/>
  <c r="R34" i="8" s="1"/>
  <c r="V32" i="8" l="1"/>
  <c r="V34" i="8" s="1"/>
  <c r="D104" i="1"/>
  <c r="AD34" i="3" l="1"/>
  <c r="D106" i="1"/>
  <c r="D108" i="1" s="1"/>
  <c r="H26" i="21" l="1"/>
  <c r="H32" i="21" s="1"/>
  <c r="H34" i="21" s="1"/>
  <c r="H57" i="21" s="1"/>
  <c r="H59" i="21" l="1"/>
  <c r="H46" i="21"/>
  <c r="N23" i="20" s="1"/>
  <c r="R23" i="20" s="1"/>
  <c r="R25" i="20" s="1"/>
  <c r="R27" i="20" s="1"/>
  <c r="H62" i="21" l="1"/>
  <c r="H64" i="21" s="1"/>
  <c r="K49" i="16"/>
  <c r="K96" i="16" s="1"/>
  <c r="K98" i="16" s="1"/>
  <c r="K108" i="16" s="1"/>
  <c r="N25" i="20"/>
  <c r="N27" i="20" l="1"/>
  <c r="N28" i="20" s="1"/>
  <c r="S27" i="20"/>
  <c r="R28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Areeya, Maungthip</author>
    <author>Iamphungphong, Thanapimon</author>
    <author>Phanthira, Taoti</author>
  </authors>
  <commentList>
    <comment ref="T16" authorId="0" shapeId="0" xr:uid="{1886E46A-0F9B-4F99-8CBD-37C8363D7964}">
      <text>
        <r>
          <rPr>
            <b/>
            <sz val="9"/>
            <color indexed="81"/>
            <rFont val="Tahoma"/>
            <family val="2"/>
          </rPr>
          <t>Areeya, Maungthip:</t>
        </r>
        <r>
          <rPr>
            <sz val="9"/>
            <color indexed="81"/>
            <rFont val="Tahoma"/>
            <family val="2"/>
          </rPr>
          <t xml:space="preserve">
Old FS = 4,229</t>
        </r>
      </text>
    </comment>
    <comment ref="AD16" authorId="0" shapeId="0" xr:uid="{B3070BAF-A69D-4D25-B265-E97F4A357C83}">
      <text>
        <r>
          <rPr>
            <b/>
            <sz val="9"/>
            <color indexed="81"/>
            <rFont val="Tahoma"/>
            <family val="2"/>
          </rPr>
          <t>Areeya, Maungthip:</t>
        </r>
        <r>
          <rPr>
            <sz val="9"/>
            <color indexed="81"/>
            <rFont val="Tahoma"/>
            <family val="2"/>
          </rPr>
          <t xml:space="preserve">
Old FS = 4,229</t>
        </r>
      </text>
    </comment>
    <comment ref="L23" authorId="1" shapeId="0" xr:uid="{34CEC568-F7EC-4AB2-AF03-A6FEA227E49E}">
      <text>
        <r>
          <rPr>
            <sz val="9"/>
            <color indexed="81"/>
            <rFont val="Tahoma"/>
            <family val="2"/>
          </rPr>
          <t xml:space="preserve">diff 85,00 ESOP expense
</t>
        </r>
      </text>
    </comment>
    <comment ref="V23" authorId="1" shapeId="0" xr:uid="{78FF0C7A-046F-4466-9DA0-0F457AAC54DB}">
      <text>
        <r>
          <rPr>
            <sz val="9"/>
            <color indexed="81"/>
            <rFont val="Tahoma"/>
            <family val="2"/>
          </rPr>
          <t xml:space="preserve">diff 85,00 ESOP expense
</t>
        </r>
      </text>
    </comment>
    <comment ref="C58" authorId="2" shapeId="0" xr:uid="{9512F893-1163-4DFA-85DB-D6DFE378568E}">
      <text>
        <r>
          <rPr>
            <sz val="9"/>
            <color indexed="81"/>
            <rFont val="Tahoma"/>
            <family val="2"/>
          </rPr>
          <t>PL SSM</t>
        </r>
      </text>
    </comment>
    <comment ref="E58" authorId="2" shapeId="0" xr:uid="{2B47EFF9-F9F4-43B5-A330-86400CCE0870}">
      <text>
        <r>
          <rPr>
            <sz val="9"/>
            <color indexed="81"/>
            <rFont val="Tahoma"/>
            <family val="2"/>
          </rPr>
          <t>PL SSM</t>
        </r>
      </text>
    </comment>
    <comment ref="P58" authorId="2" shapeId="0" xr:uid="{AED58B9F-795A-4C6E-A14A-CDB13158E808}">
      <text>
        <r>
          <rPr>
            <sz val="9"/>
            <color indexed="81"/>
            <rFont val="Tahoma"/>
            <family val="2"/>
          </rPr>
          <t>PL SSM</t>
        </r>
      </text>
    </comment>
    <comment ref="C65" authorId="2" shapeId="0" xr:uid="{C5D6F399-54B8-4E62-91A8-1FC20051AC0A}">
      <text>
        <r>
          <rPr>
            <sz val="9"/>
            <color indexed="81"/>
            <rFont val="Tahoma"/>
            <family val="2"/>
          </rPr>
          <t>PL SSM</t>
        </r>
      </text>
    </comment>
    <comment ref="E65" authorId="2" shapeId="0" xr:uid="{71A8A00E-6A3B-4BB7-B235-99AA5E74786D}">
      <text>
        <r>
          <rPr>
            <sz val="9"/>
            <color indexed="81"/>
            <rFont val="Tahoma"/>
            <family val="2"/>
          </rPr>
          <t>PL SSM</t>
        </r>
      </text>
    </comment>
    <comment ref="P65" authorId="2" shapeId="0" xr:uid="{1D6D2423-39EC-4A45-AB5F-449B8E1AC388}">
      <text>
        <r>
          <rPr>
            <sz val="9"/>
            <color indexed="81"/>
            <rFont val="Tahoma"/>
            <family val="2"/>
          </rPr>
          <t>PL SSM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Suteera, Kamolpattana</author>
  </authors>
  <commentList>
    <comment ref="K1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Suteera, Kamolpattana:</t>
        </r>
        <r>
          <rPr>
            <sz val="9"/>
            <color indexed="81"/>
            <rFont val="Tahoma"/>
            <family val="2"/>
          </rPr>
          <t xml:space="preserve">
ตาม sublead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Pornnapus, Hanratchata</author>
  </authors>
  <commentList>
    <comment ref="F17" authorId="0" shapeId="0" xr:uid="{431F71A9-2A1D-4770-BD58-DE3836FE5940}">
      <text>
        <r>
          <rPr>
            <b/>
            <sz val="9"/>
            <color indexed="81"/>
            <rFont val="Tahoma"/>
            <family val="2"/>
          </rPr>
          <t>Change of account 32210000 from 1 Jan</t>
        </r>
      </text>
    </comment>
    <comment ref="H17" authorId="0" shapeId="0" xr:uid="{64E1A989-2E9A-41D8-B30F-8561DE4A1D78}">
      <text>
        <r>
          <rPr>
            <b/>
            <sz val="9"/>
            <color indexed="81"/>
            <rFont val="Tahoma"/>
            <family val="2"/>
          </rPr>
          <t>Change of account 26110010 from 1 Jan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Rattanapon, Supatimasaro</author>
    <author>Chanyaporn, Silsupan</author>
  </authors>
  <commentList>
    <comment ref="A33" authorId="0" shapeId="0" xr:uid="{CC6D023A-E04C-4F21-8876-40F4AB17E4B2}">
      <text>
        <r>
          <rPr>
            <b/>
            <sz val="9"/>
            <color indexed="81"/>
            <rFont val="Tahoma"/>
            <family val="2"/>
          </rPr>
          <t>รวมกับ Bad debt</t>
        </r>
      </text>
    </comment>
    <comment ref="A43" authorId="1" shapeId="0" xr:uid="{EC59DDB5-59AD-4EAE-8E59-2F7A30A8C0A5}">
      <text>
        <r>
          <rPr>
            <b/>
            <sz val="9"/>
            <color indexed="81"/>
            <rFont val="Tahoma"/>
            <family val="2"/>
          </rPr>
          <t>รวมหนี้สินที่เกิดจากสัญญา</t>
        </r>
      </text>
    </comment>
  </commentList>
</comments>
</file>

<file path=xl/sharedStrings.xml><?xml version="1.0" encoding="utf-8"?>
<sst xmlns="http://schemas.openxmlformats.org/spreadsheetml/2006/main" count="987" uniqueCount="324">
  <si>
    <t>บริษัท เวนดิ้ง คอร์ปอเรชั่น จำกัด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</si>
  <si>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</si>
  <si>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</si>
  <si>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</si>
  <si>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31 ธันวาคม</t>
  </si>
  <si>
    <t>1 มกราคม</t>
  </si>
  <si>
    <t>สินทรัพย์</t>
  </si>
  <si>
    <t>หมายเหตุ</t>
  </si>
  <si>
    <t>(ไม่ได้ตรวจสอบ)</t>
  </si>
  <si>
    <t>(ปรับปรุงใหม่)</t>
  </si>
  <si>
    <t>(พันบาท)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</si>
  <si>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</si>
  <si>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</si>
  <si>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</si>
  <si>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ลูกหนี้ผ่อนชำระที่ครบกำหนดชำระภายในหนึ่งปี</t>
  </si>
  <si>
    <t xml:space="preserve">ลูกหนี้อื่น 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</si>
  <si>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</si>
  <si>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</si>
  <si>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</si>
  <si>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</si>
  <si>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ลูกหนี้ผ่อนชำระ</t>
  </si>
  <si>
    <t>เงินฝากสถาบันการเงินที่มีข้อจำกัดในการใช้</t>
  </si>
  <si>
    <t>เงินลงทุนในบริษัทย่อย</t>
  </si>
  <si>
    <t>ส่วนปรับปรุงอาคารเช่า เครื่องตกแต่งและอุปกรณ์</t>
  </si>
  <si>
    <t xml:space="preserve">สินทรัพย์ไม่มีตัวตน 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</si>
  <si>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</si>
  <si>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</si>
  <si>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</si>
  <si>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</si>
  <si>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</si>
  <si>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</si>
  <si>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</t>
  </si>
  <si>
    <t>เจ้าหนี้อื่น</t>
  </si>
  <si>
    <t>เงินกู้ยืมระยะสั้น</t>
  </si>
  <si>
    <t>หนี้สินตามสัญญาเช่าการเงิน</t>
  </si>
  <si>
    <t>ที่ถึงกำหนดชำระภายในหนึ่งปี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</si>
  <si>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</si>
  <si>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</si>
  <si>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</si>
  <si>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</si>
  <si>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</si>
  <si>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</si>
  <si>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</si>
  <si>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</si>
  <si>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</si>
  <si>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</si>
  <si>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</si>
  <si>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ส่วนเกินมูลค่าหุ้นสามัญ</t>
  </si>
  <si>
    <t>กำไรสะสม</t>
  </si>
  <si>
    <t>ส่วนต่างจากการรวมธุรกิจภายใต้การควบคุมเดียวกัน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</si>
  <si>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</si>
  <si>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</si>
  <si>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</si>
  <si>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</si>
  <si>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</si>
  <si>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 (ไม่ได้ตรวจสอบ)</t>
  </si>
  <si>
    <t>2561</t>
  </si>
  <si>
    <t>2560</t>
  </si>
  <si>
    <t>รายได้</t>
  </si>
  <si>
    <t>รายได้จากการขาย</t>
  </si>
  <si>
    <t>รายได้จากการให้บริการ</t>
  </si>
  <si>
    <t>รายได้ดอกเบี้ยจากการขายผ่อนชำระ</t>
  </si>
  <si>
    <t>รายได้อื่น</t>
  </si>
  <si>
    <t>รวมรายได้</t>
  </si>
  <si>
    <t>ค่าใช้จ่าย</t>
  </si>
  <si>
    <t>ต้นทุนขาย</t>
  </si>
  <si>
    <t>ต้นทุนการให้บริการ</t>
  </si>
  <si>
    <t>ต้นทุนในการจัดจำหน่าย</t>
  </si>
  <si>
    <t>ค่าใช้จ่ายในการบริหาร</t>
  </si>
  <si>
    <t>ขาดทุนจากการยึดคืนสินค้า</t>
  </si>
  <si>
    <t>ต้นทุนทางการเงิน</t>
  </si>
  <si>
    <t>รวมค่าใช้จ่าย</t>
  </si>
  <si>
    <t>กำไรก่อนภาษีเงินได้</t>
  </si>
  <si>
    <t>ค่าใช้จ่ายภาษีเงินได้</t>
  </si>
  <si>
    <t>กำไรสำหรับงวด</t>
  </si>
  <si>
    <t xml:space="preserve">กำไร (ขาดทุน) เบ็ดเสร็จอื่น </t>
  </si>
  <si>
    <t>รายการที่จะไม่ถูกจัดประเภทใหม่ไว้ใน</t>
  </si>
  <si>
    <t xml:space="preserve">   กำไรหรือขาดทุนในภายหลัง</t>
  </si>
  <si>
    <t xml:space="preserve">   พนักงานที่กำหนดไว้</t>
  </si>
  <si>
    <t>ภาษีเงินได้ของรายการที่จะไม่ถูกจัดประเภทใหม่ไว้ใน</t>
  </si>
  <si>
    <t>รวมรายการที่จะไม่ถูกจัดประเภทใหม่ไว้ใน</t>
  </si>
  <si>
    <t>กำไรขาดทุนเบ็ดเสร็จอื่นสำหรับงวด - สุทธิจากภาษี</t>
  </si>
  <si>
    <t>กำไร (ขาดทุน) เบ็ดเสร็จรวมสำหรับงวด</t>
  </si>
  <si>
    <t>การแบ่งปันกำไร (ขาดทุน)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</si>
  <si>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</si>
  <si>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</si>
  <si>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กำไร (ขาดทุน) สำหรับงวด</t>
  </si>
  <si>
    <t>การแบ่งปันกำไร (ขาดทุน) เบ็ดเสร็จรวม</t>
  </si>
  <si>
    <r>
      <t xml:space="preserve">กำไร (ขาดทุน) ต่อหุ้นขั้นพื้นฐาน </t>
    </r>
    <r>
      <rPr>
        <b/>
        <i/>
        <sz val="15"/>
        <rFont val="Angsana New"/>
        <family val="1"/>
      </rPr>
      <t>(บาท)</t>
    </r>
  </si>
  <si>
    <t xml:space="preserve">Share  BF </t>
  </si>
  <si>
    <t>Avg. share as at 31/12/60</t>
  </si>
  <si>
    <t>Avg. share as at 31/03/61</t>
  </si>
  <si>
    <t>รวมส่วนของ</t>
  </si>
  <si>
    <t>ส่วนเกิน</t>
  </si>
  <si>
    <t>ผู้ถือหุ้น</t>
  </si>
  <si>
    <t>ส่วนได้เสีย</t>
  </si>
  <si>
    <t>การควบคุมเดียวกัน</t>
  </si>
  <si>
    <t>ของบริษัทใหญ่</t>
  </si>
  <si>
    <t>ที่ไม่มีอำนาจควบคุม</t>
  </si>
  <si>
    <t xml:space="preserve">   กำไรขาดทุนเบ็ดเสร็จอื่น</t>
  </si>
  <si>
    <t>ส่วนต่างจาก</t>
  </si>
  <si>
    <t>ส่วนของผุ้ถือหุ้นเดิม</t>
  </si>
  <si>
    <t>การรวมธุรกิจภายใต้</t>
  </si>
  <si>
    <t>ก่อนการรวมธุรกิจ</t>
  </si>
  <si>
    <t>ภายใต้การควบคุมเดียวกัน</t>
  </si>
  <si>
    <t>รายการกับผู้ถือหุ้นที่บันทึกโดยตรงเข้าส่วนของผู้ถือหุ้น</t>
  </si>
  <si>
    <t>สำหรับงวดสามเดือน</t>
  </si>
  <si>
    <t>กำไร (ขาดทุน) ก่อนภาษีเงินได้</t>
  </si>
  <si>
    <t xml:space="preserve">   ภายใต้การควบคุมเดียวกัน</t>
  </si>
  <si>
    <t>ประมาณการหนี้สินไม่หมุนเวียน</t>
  </si>
  <si>
    <t xml:space="preserve">   สำหรับผลประโยชน์พนักงาน</t>
  </si>
  <si>
    <t xml:space="preserve">   การเปลี่ยนแปลงในส่วนได้เสียในบริษัทย่อย </t>
  </si>
  <si>
    <t xml:space="preserve">   รวมการเปลี่ยนแปลงในส่วนได้เสียในบริษัทย่อย</t>
  </si>
  <si>
    <t>รวมรายการกับผู้ถือหุ้นที่บันทึกโดยตรงเข้าส่วนของผู้ถือหุ้น</t>
  </si>
  <si>
    <t>กระแสเงินสดจากกิจกรรมดำเนินงาน</t>
  </si>
  <si>
    <t>ค่าเสื่อมราคาและค่าตัดจำหน่าย</t>
  </si>
  <si>
    <t>ดอกเบี้ยรับ</t>
  </si>
  <si>
    <t>การเปลี่ยนแปลงในสินทรัพย์และหนี้สินดำเนินงาน</t>
  </si>
  <si>
    <t>ภาษีเงินได้จ่ายออก</t>
  </si>
  <si>
    <t>กระแสเงินสดจากกิจกรรมลงทุน</t>
  </si>
  <si>
    <t>เงินสดจ่ายเพื่อซื้อสินทรัพย์ไม่มีตัวตน</t>
  </si>
  <si>
    <t>กระแสเงินสดจากกิจกรรมจัดหาเงิน</t>
  </si>
  <si>
    <t>ดอกเบี้ยจ่าย</t>
  </si>
  <si>
    <t>รายการที่ไม่ใช่เงินสด</t>
  </si>
  <si>
    <t>3, 10</t>
  </si>
  <si>
    <t>5, 11</t>
  </si>
  <si>
    <t>ส่วนของผู้ถือหุ้นเดิมก่อนการรวมธุรกิจ</t>
  </si>
  <si>
    <t xml:space="preserve">(กลับรายการ) หนี้สูญและหนี้สงสัยจะสูญ </t>
  </si>
  <si>
    <t>กลับรายการหนี้สูญและหนี้สงสัยจะสูญ</t>
  </si>
  <si>
    <t xml:space="preserve">กำไรขาดทุนเบ็ดเสร็จอื่น </t>
  </si>
  <si>
    <t>ผลกำไรจากการวัดมูลค่าใหม่ของผลประโยชน์</t>
  </si>
  <si>
    <t>กำไรขาดทุนเบ็ดเสร็จรวมสำหรับงวด</t>
  </si>
  <si>
    <t>10, 14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</si>
  <si>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</si>
  <si>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สิ้นสุดวันที่ 30 กันยายน</t>
  </si>
  <si>
    <t>สำหรับงวดเก้าเดือน</t>
  </si>
  <si>
    <t>30 กันยายน</t>
  </si>
  <si>
    <t>เงินให้กู้ยืมระยะสั้น</t>
  </si>
  <si>
    <t>ส่วนของหนี้สินระยะยาวที่ถึงกำหนดชำระภายในหนึ่งปี</t>
  </si>
  <si>
    <t>เงินกู้ยืมระยะยาว</t>
  </si>
  <si>
    <t xml:space="preserve">WHT </t>
  </si>
  <si>
    <t xml:space="preserve">Avg. share as at </t>
  </si>
  <si>
    <t xml:space="preserve">   ยังไม่จัดสรร</t>
  </si>
  <si>
    <t xml:space="preserve">   จัดสรรแล้ว</t>
  </si>
  <si>
    <t xml:space="preserve">      ทุนสำรองตามกฎหมาย</t>
  </si>
  <si>
    <t>ทุนสำรอง</t>
  </si>
  <si>
    <t>ตามกฎหมาย</t>
  </si>
  <si>
    <t xml:space="preserve">    ส่วนของผู้ถือหุ้นเดิมก่อนการรวมธุรกิจ</t>
  </si>
  <si>
    <t xml:space="preserve">         ภายใต้การควบคุมเดียวกัน</t>
  </si>
  <si>
    <t>(เดิมชื่อ บริษัท เวนดิ้ง คอร์ปอเรชั่น จำกัด และบริษัทย่อย)</t>
  </si>
  <si>
    <t>สินทรัพย์ต้นทุนของสัญญา</t>
  </si>
  <si>
    <t>สินทรัพย์เพื่อการให้บริการ</t>
  </si>
  <si>
    <t>ประมาณการหนี้สินสำหรับผลประโยชน์พนักงาน</t>
  </si>
  <si>
    <t>ใบสำคัญแสดงสิทธิที่จะซื้อหุ้น</t>
  </si>
  <si>
    <t>รายได้จากการให้บริการตามสัญญา</t>
  </si>
  <si>
    <t>ต้นทุนจากการให้บริการตามสัญญา</t>
  </si>
  <si>
    <t>ขาดทุนจากการยกเลิกสัญญา</t>
  </si>
  <si>
    <t>ใบสำคัญ</t>
  </si>
  <si>
    <t>แสดงสิทธิ</t>
  </si>
  <si>
    <t>ที่จะซื้อหุ้น</t>
  </si>
  <si>
    <t xml:space="preserve">   การจ่ายโดยใช้หุ้นเป็นเกณฑ์</t>
  </si>
  <si>
    <t>เงินสดรับจากเงินกู้ยืมจากสถาบันการเงิน</t>
  </si>
  <si>
    <t>เงินสดจ่ายเพื่อชำระเงินกู้ยืมจากสถาบันการเงิน</t>
  </si>
  <si>
    <t>เงินสดและรายการเทียบเท่าเงินสด ณ วันที่ 1 มกราคม</t>
  </si>
  <si>
    <t>บริษัท สบาย เทคโนโลยี จำกัด (มหาชน) และบริษัทย่อย</t>
  </si>
  <si>
    <t>ค่าใช้จ่ายจากการจ่ายโดยใช้หุ้นเป็นเกณฑ์</t>
  </si>
  <si>
    <t>เงินสดจ่ายเพื่อซื้อสินทรัพย์เพื่อการให้บริการ</t>
  </si>
  <si>
    <t>สิ้นสุดวันที่ 30 มิถุนายน</t>
  </si>
  <si>
    <t>สิ้นสุดวันที่ 31 มีนาคม</t>
  </si>
  <si>
    <t>สำหรับงวดหกเดือน</t>
  </si>
  <si>
    <t>2562</t>
  </si>
  <si>
    <t>3, 4</t>
  </si>
  <si>
    <t>กำไรขาดทุนเบ็ดเสร็จอื่นสำหรับงวด - สุทธิจากภาษีเงินได้</t>
  </si>
  <si>
    <t>การแบ่งปันกำไรขาดทุนเบ็ดเสร็จรวม</t>
  </si>
  <si>
    <t>หุ้น @1THB/par</t>
  </si>
  <si>
    <t>(กลับรายการ) หนี้สูญและหนี้สงสัยจะสูญ</t>
  </si>
  <si>
    <t>Share</t>
  </si>
  <si>
    <t>งบแสดงการเปลี่ยนแปลงส่วนของผู้ถือหุ้น (ไม่ได้ตรวจสอบ)</t>
  </si>
  <si>
    <t>กำไรขาดทุนเบ็ดเสร็จสำหรับงวด</t>
  </si>
  <si>
    <t>รวมกำไรขาดทุนเบ็ดเสร็จสำหรับงวด</t>
  </si>
  <si>
    <t>สินทรัพย์สิทธิการใช้</t>
  </si>
  <si>
    <t>ส่วนของหนี้สินตามสัญญาเช่าที่ถึงกำหนดชำระภายในหนึ่งปี</t>
  </si>
  <si>
    <t>ภาษีเงินได้นิติบุคคลค้างจ่าย</t>
  </si>
  <si>
    <t>ส่วนของเงินกู้ยืมระยะยาวที่ถึงกำหนดชำระภายในหนึ่งปี</t>
  </si>
  <si>
    <t>Check cash ending balance</t>
  </si>
  <si>
    <t>เงินให้กู้ยืมระยะยาว</t>
  </si>
  <si>
    <t>ลูกหนี้อื่น</t>
  </si>
  <si>
    <t xml:space="preserve">   กำไร</t>
  </si>
  <si>
    <t>งบกระแสเงินสด (ไม่ได้ตรวจสอบ)</t>
  </si>
  <si>
    <t>เงินสดรับจากเงินกู้ยืม</t>
  </si>
  <si>
    <t>เงินสดจ่ายเพื่อชำระเงินกู้ยืม</t>
  </si>
  <si>
    <t xml:space="preserve">เงินสดจ่ายชำระหนี้สินตามสัญญาเช่า </t>
  </si>
  <si>
    <t>ส่วนของเงินให้กู้ยืมระยะยาวที่ถึงกำหนดชำระภายในหนึ่งปี</t>
  </si>
  <si>
    <t>สินทรัพย์ทางการเงินหมุนเวียนที่เป็นหลักประกัน</t>
  </si>
  <si>
    <t>สินทรัพย์ทางการเงินไม่หมุนเวียนที่เป็นหลักประกัน</t>
  </si>
  <si>
    <t>หนี้สินตามสัญญาเช่า</t>
  </si>
  <si>
    <t>กำไรจากกิจกรรมดำเนินงาน</t>
  </si>
  <si>
    <t>หุ้นสามัญ</t>
  </si>
  <si>
    <t>มูลค่า</t>
  </si>
  <si>
    <t>ยังไม่ได้จัดสรร</t>
  </si>
  <si>
    <t>เจ้าหนี้ซื้ออุปกรณ์</t>
  </si>
  <si>
    <t>ซื้อสินทรัพย์โดยสัญญาเช่า</t>
  </si>
  <si>
    <t>เงินสดจ่ายเพื่อซื้อเงินลงทุนจากการเพิ่มทุนของบริษัทย่อย</t>
  </si>
  <si>
    <t xml:space="preserve">   หุ้นทุนออกให้ตามสิทธิ</t>
  </si>
  <si>
    <t>เงินลงทุนในการร่วมค้า</t>
  </si>
  <si>
    <t>ปรับรายการที่กระทบกำไรเป็นเงินสดรับ (จ่าย)</t>
  </si>
  <si>
    <t>เงินสดจ่ายเพื่อซื้อส่วนได้เสียในการร่วมค้า</t>
  </si>
  <si>
    <t>เงินสดจ่ายเพื่อซื้อส่วนได้เสียที่ไม่มีอำนาจควบคุม</t>
  </si>
  <si>
    <t>เงินสดรับจากหุ้นทุนออกให้ตามสิทธิ</t>
  </si>
  <si>
    <t xml:space="preserve">   การได้มาซึ่งส่วนได้เสียที่ไม่มีอำนาจควบคุม</t>
  </si>
  <si>
    <t xml:space="preserve">      โดยอำนาจควบคุมไม่เปลี่ยนแปลง</t>
  </si>
  <si>
    <t xml:space="preserve">    การเปลี่ยนแปลงในส่วนได้เสียในบริษัทย่อย </t>
  </si>
  <si>
    <t xml:space="preserve">    การได้มาซึ่งส่วนได้เสียที่ไม่มีอำนาจควบคุม</t>
  </si>
  <si>
    <t xml:space="preserve">       โดยอำนาจควบคุมไม่เปลี่ยนแปลง</t>
  </si>
  <si>
    <t xml:space="preserve">    รวมการเปลี่ยนแปลงในส่วนได้เสียในบริษัทย่อย</t>
  </si>
  <si>
    <t>เงินสดรับค่าหุ้นจากส่วนได้เสียที่ไม่มีอำนาจควบคุมในบริษัทย่อย</t>
  </si>
  <si>
    <t>ค่าความนิยม</t>
  </si>
  <si>
    <t>สินทรัพย์ไม่มีตัวตนอื่น</t>
  </si>
  <si>
    <t>หนี้สินภาษีเงินได้รอการตัดบัญชี</t>
  </si>
  <si>
    <t xml:space="preserve">   เพิ่มหุ้นสามัญ </t>
  </si>
  <si>
    <t>เงินสดรับชำระคืนจากเงินให้กู้ยืม</t>
  </si>
  <si>
    <t>เงินสดจ่ายเพื่อให้กู้ยืม</t>
  </si>
  <si>
    <t>ที่ดิน อาคารและอุปกรณ์</t>
  </si>
  <si>
    <r>
      <t xml:space="preserve">กำไรต่อหุ้นปรับลด </t>
    </r>
    <r>
      <rPr>
        <b/>
        <i/>
        <sz val="15"/>
        <rFont val="Angsana New"/>
        <family val="1"/>
      </rPr>
      <t>(บาท)</t>
    </r>
  </si>
  <si>
    <t>ยอดคงเหลือ ณ วันที่ 1 มกราคม 2565</t>
  </si>
  <si>
    <t>เงินเบิกเกินบัญชีและเงินกู้ยืมระยะสั้นจากสถาบันการเงิน</t>
  </si>
  <si>
    <t>หุ้นกู้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</si>
  <si>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</si>
  <si>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รวมรายการที่จะไม่ถูกจัดประเภทใหม่ไว้ในกำไรหรือขาดทุนในภายหลัง</t>
  </si>
  <si>
    <t>เงินสดรับจากการออกหุ้นกู้</t>
  </si>
  <si>
    <t>เงินปันผลรับ</t>
  </si>
  <si>
    <t>เจ้าหนี้ซื้อเงินลงทุน</t>
  </si>
  <si>
    <t>ค่าใช้จ่ายในการออกหุ้นกู้</t>
  </si>
  <si>
    <t>ผลกำไรจากการวัดมูลค่าใหม่ของผลประโยชน์พนักงานที่กำหนดไว้</t>
  </si>
  <si>
    <t>ค่าตัดจำหน่ายค่าใช้จ่ายในการออกหุ้นกู้</t>
  </si>
  <si>
    <t>เงินสดรับจากการลดทุนของบริษัทย่อย</t>
  </si>
  <si>
    <t>เงินลงทุนในตราสารทุน</t>
  </si>
  <si>
    <t xml:space="preserve">   เงินทุนที่ได้รับจากผู้ถือหุ้นและการจัดสรรส่วนทุนให้ผู้ถือหุ้น</t>
  </si>
  <si>
    <t xml:space="preserve">   รวมเงินทุนที่ได้รับจากผู้ถือหุ้นและการจัดสรรส่วนทุนให้ผู้ถือหุ้น</t>
  </si>
  <si>
    <t>เงินสดจ่ายเพื่อซื้อเงินลงทุนในตราสารทุน</t>
  </si>
  <si>
    <t>เงินสดจ่ายเพื่อซื้ออาคารและอุปกรณ์</t>
  </si>
  <si>
    <t>เงินสดจ่ายเพื่อซื้อส่วนได้เสียในบริษัทร่วม</t>
  </si>
  <si>
    <t xml:space="preserve">       ซึ่งอำนาจควบคุมเปลี่ยนแปลง</t>
  </si>
  <si>
    <t>เงินลงทุนในบริษัทร่วม</t>
  </si>
  <si>
    <t>เปลี่ยนแปลงสัดส่วน</t>
  </si>
  <si>
    <t>การถือหุ้นในบริษัทย่อย</t>
  </si>
  <si>
    <t>ส่วนต่างจากการเปลี่ยนแปลงสัดส่วนการถือหุ้นในบริษัทย่อย</t>
  </si>
  <si>
    <t>ผลกำไรจากการวัดมูลค่าเงินลงทุนในตราสารทุน</t>
  </si>
  <si>
    <t>ส่วนต่างจากการ</t>
  </si>
  <si>
    <t>กำไรจากการปรับมูลค่ายุติธรรมของเงินลงทุนในตราสารทุน</t>
  </si>
  <si>
    <t>กำไร (ขาดทุน) จากการยกเลิกสัญญา</t>
  </si>
  <si>
    <t>(กลับรายการ) ผลขาดทุนด้านเครดิตที่คาดว่าจะเกิดขึ้นของลูกหนี้</t>
  </si>
  <si>
    <t>เงินสดรับจากการขายที่ดิน อาคารและอุปกรณ์</t>
  </si>
  <si>
    <t>ลูกหนี้ขายที่ดิน อาคารและอุปกรณ์</t>
  </si>
  <si>
    <t>ลูกหนี้เงินให้สินเชื่อที่ครบกำหนดชำระภายในหนึ่งปี</t>
  </si>
  <si>
    <t>ลูกหนี้เงินให้สินเชื่อ</t>
  </si>
  <si>
    <t>อสังหาริมทรัพย์เพื่อการลงทุน</t>
  </si>
  <si>
    <t>การออกหุ้นทุนเพื่อซื้อบริษัทย่อย บริษัทร่วมและการร่วมค้า</t>
  </si>
  <si>
    <t xml:space="preserve">การแบ่งปันกำไร </t>
  </si>
  <si>
    <t>การแบ่งปันกำไร</t>
  </si>
  <si>
    <t>กระแสเงินสดสุทธิใช้ไปในกิจกรรมลงทุน</t>
  </si>
  <si>
    <t>กระแสเงินสดสุทธิได้มาจากกิจกรรมจัดหาเงิน</t>
  </si>
  <si>
    <t>รายได้ดอกเบี้ย</t>
  </si>
  <si>
    <t>ลูกหนี้ตามสัญญาเช่าซื้อที่ครบกำหนดชำระภายในหนึ่งปี</t>
  </si>
  <si>
    <t>ลูกหนี้ตามสัญญาเช่าซื้อ</t>
  </si>
  <si>
    <t>ยอดคงเหลือ ณ วันที่ 1 มกราคม 2566</t>
  </si>
  <si>
    <t xml:space="preserve">    กำไร</t>
  </si>
  <si>
    <t xml:space="preserve">    กำไรขาดทุนเบ็ดเสร็จอื่น</t>
  </si>
  <si>
    <t xml:space="preserve">   สินทรัพย์สิทธิการใช้ และสินทรัพย์ไม่มีตัวตน</t>
  </si>
  <si>
    <t>จ่ายประมาณการหนี้สินผลประโยชน์พนักงาน</t>
  </si>
  <si>
    <t>ค่าใช้จ่าย (รายได้) ภาษีเงินได้</t>
  </si>
  <si>
    <t>ขาดทุนจากการจำหน่ายเงินลงทุน</t>
  </si>
  <si>
    <t>เงินสดรับจากการขายเงินลงทุนในตราสารทุน</t>
  </si>
  <si>
    <t>ส่วนของหุ้นกู้ที่ถึงกำหนดชำระภายในหนึ่งปี</t>
  </si>
  <si>
    <t>และชำระแล้ว</t>
  </si>
  <si>
    <t>ทุนที่ออก</t>
  </si>
  <si>
    <t xml:space="preserve">   ที่ใช้วิธีส่วนได้เสีย</t>
  </si>
  <si>
    <t>ส่วนแบ่งกำไร (ขาดทุน) ของการร่วมค้าและบริษัทร่วม</t>
  </si>
  <si>
    <t>รายได้ (ค่าใช้จ่าย) ภาษีเงินได้</t>
  </si>
  <si>
    <t xml:space="preserve">ส่วนแบ่ง (กำไร) ขาดทุนของการร่วมค้าและบริษัทร่วมที่ใช้วิธีส่วนได้เสีย (สุทธิจากภาษี) </t>
  </si>
  <si>
    <t>กลับรายการขาดทุนจากการปรับมูลค่าสินค้า</t>
  </si>
  <si>
    <t>หุ้นทุนซื้อคืน</t>
  </si>
  <si>
    <t xml:space="preserve">   การซื้อหุ้นทุนซื้อคืน</t>
  </si>
  <si>
    <t>เงินสดที่จ่ายให้กับผู้เป็นเจ้าของเพื่อซื้อหุ้นของกิจการ</t>
  </si>
  <si>
    <t>(กลับรายการ) ประมาณการหนี้สินสำหรับผลประโยชน์พนักงาน</t>
  </si>
  <si>
    <t xml:space="preserve">   เงินทุนที่ได้รับจากผู้ถือหุ้น</t>
  </si>
  <si>
    <t xml:space="preserve">   รวมเงินทุนที่ได้รับจากผู้ถือหุ้น</t>
  </si>
  <si>
    <t>30 มิถุนายน</t>
  </si>
  <si>
    <t>เงินสดจ่ายล่วงหน้าเพื่อซื้อบริษัทย่อย</t>
  </si>
  <si>
    <t>เงินสดรับจากการออกหุ้นทุน</t>
  </si>
  <si>
    <t>การออกหุ้นทุนเพื่อซื้อตราสารทุน</t>
  </si>
  <si>
    <t>สำหรับงวดหกเดือนสิ้นสุดวันที่ 30 มิถุนายน  2565</t>
  </si>
  <si>
    <t>ยอดคงเหลือ ณ วันที่ 30 มิถุนายน 2565</t>
  </si>
  <si>
    <t>สำหรับงวดหกเดือนสิ้นสุดวันที่ 30 มิถุนายน 2566</t>
  </si>
  <si>
    <t>ยอดคงเหลือ ณ วันที่ 30 มิถุนายน 2566</t>
  </si>
  <si>
    <t xml:space="preserve">   เงินปันผลให้ผู้ถือหุ้นของบริษัท</t>
  </si>
  <si>
    <t>สินทรัพย์ทางการเงินที่เป็นหลักประกันเพิ่มขึ้น</t>
  </si>
  <si>
    <t>เงินปันผลจ่ายให้ผู้ถือหุ้นของบริษัท</t>
  </si>
  <si>
    <t>เงินสดและรายการเทียบเท่าเงินสด ณ วันที่ 30 มิถุนายน</t>
  </si>
  <si>
    <t>ส่วนเกินทุนหุ้นทุนซื้อคืน</t>
  </si>
  <si>
    <t>ส่วนแบ่งกำไร (ขาดทุน) ของการร่วมค้าและบริษัทร่วมที่ใช้วิธีส่วนได้เสีย</t>
  </si>
  <si>
    <t xml:space="preserve">   เงินปันผลให้ผู้ถือหุ้นบริษัท</t>
  </si>
  <si>
    <t>กระแสเงินสดสุทธิได้มาจาก (ใช้ไปใน) การดำเนินงาน</t>
  </si>
  <si>
    <t>กระแสเงินสดสุทธิได้มาจาก (ใช้ไปใน) กิจกรรมดำเนินงาน</t>
  </si>
  <si>
    <t>เงินสดจ่ายเพื่อซื้อบริษัทย่อยสุทธิจากเงินสดที่ได้มา</t>
  </si>
  <si>
    <t>ผลขาดทุนจากเงินลงทุนในตราสารทุนที่กำหนดให้วัดมูลค่า</t>
  </si>
  <si>
    <t xml:space="preserve">   ด้วยมูลค่ายุติธรรมผ่านกำไรขาดทุนเบ็ดเสร็จอื่น</t>
  </si>
  <si>
    <t xml:space="preserve">      สำรองหุ้นทุนซื้อคืน</t>
  </si>
  <si>
    <t>สำรอง</t>
  </si>
  <si>
    <t>อำนาจควบคุม</t>
  </si>
  <si>
    <t>ที่ไม่มี</t>
  </si>
  <si>
    <t>ทุนหุ้นซื้อคืน</t>
  </si>
  <si>
    <t>เงินปันผลจ่ายให้ส่วนได้เสียที่ไม่มีอำนาจควบคุม</t>
  </si>
  <si>
    <t>กลับรายการประมาณการหนี้สินจากการรับประกัน</t>
  </si>
  <si>
    <t xml:space="preserve">(กำไร) ขาดทุนจากการจำหน่ายที่ดิน อาคารและอุปกรณ์ </t>
  </si>
  <si>
    <t>เงินสดและรายการเทียบเท่าเงินสดเพิ่มขึ้นสุทธิ</t>
  </si>
  <si>
    <t>โอนอุปกรณ์ไปสินทรัพย์เพื่อการให้บริการ</t>
  </si>
  <si>
    <t>4, 13</t>
  </si>
  <si>
    <t>กำไรจากอัตราแลกเปลี่ยนที่ยังไม่เกิดขึ้นจริง</t>
  </si>
  <si>
    <t>(กลับรายการ) ขาดทุนจากการด้อยค่าของอุปกรณ์</t>
  </si>
  <si>
    <t>(กำไร) ขาดทุนจากการยกเลิกสัญญา</t>
  </si>
  <si>
    <t>ผลขาดทุนด้านเครดิตที่คาดว่าจะเกิดขึ้นของลูกหนี้</t>
  </si>
  <si>
    <t>กำไร (ขาดทุน) เบ็ดเสร็จอื่นสำหรับงวด - สุทธิจากภาษี</t>
  </si>
  <si>
    <t xml:space="preserve">   กำไร (ขาดทุน) เบ็ดเสร็จอื่น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</si>
</sst>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_(* #,##0_);_(* \(#,##0\);_(* &quot;-&quot;??_);_(@_)"/>
    <numFmt numFmtId="165" formatCode="_(* #,##0_);\(#,##0\);_(* &quot;-&quot;??_);_(@_)"/>
    <numFmt numFmtId="166" formatCode="#,##0.00;\(#,##0.00\)"/>
    <numFmt numFmtId="167" formatCode="#,##0.00\ ;\(#,##0.00\)"/>
    <numFmt numFmtId="168" formatCode="_(* #,##0_);_(* \(#,##0\);_(* &quot;-&quot;???_);_(@_)"/>
    <numFmt numFmtId="169" formatCode="[$-1010000]d/m/yy;@"/>
    <numFmt numFmtId="170" formatCode="_(* #,##0.0_);_(* \(#,##0.0\);_(* &quot;-&quot;??_);_(@_)"/>
    <numFmt numFmtId="171" formatCode="#,##0.0000\ ;\(#,##0.0000\)"/>
    <numFmt numFmtId="172" formatCode="_(* #,##0.0000_);_(* \(#,##0.0000\);_(* &quot;-&quot;??_);_(@_)"/>
  </numFmts>
  <fonts count="36" x14ac:knownFonts="1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5"/>
      <name val="Angsana New"/>
      <family val="1"/>
    </font>
    <font>
      <b/>
      <sz val="16"/>
      <name val="Angsana New"/>
      <family val="1"/>
    </font>
    <font>
      <sz val="16"/>
      <name val="CordiaUPC"/>
      <family val="2"/>
    </font>
    <font>
      <b/>
      <i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u/>
      <sz val="15"/>
      <name val="Angsana New"/>
      <family val="1"/>
    </font>
    <font>
      <sz val="15"/>
      <color theme="1"/>
      <name val="Angsana New"/>
      <family val="1"/>
    </font>
    <font>
      <sz val="16"/>
      <name val="Angsana New"/>
      <family val="1"/>
    </font>
    <font>
      <b/>
      <sz val="15"/>
      <color theme="0"/>
      <name val="Angsana New"/>
      <family val="1"/>
    </font>
    <font>
      <b/>
      <i/>
      <sz val="15"/>
      <color theme="0"/>
      <name val="Angsana New"/>
      <family val="1"/>
    </font>
    <font>
      <sz val="14"/>
      <name val="Times New Roman"/>
      <family val="1"/>
    </font>
    <font>
      <sz val="12"/>
      <name val="Times New Roman"/>
      <family val="1"/>
    </font>
    <font>
      <i/>
      <sz val="15"/>
      <color theme="1"/>
      <name val="Angsana New"/>
      <family val="1"/>
    </font>
    <font>
      <sz val="15"/>
      <color rgb="FFFF0000"/>
      <name val="Angsana New"/>
      <family val="1"/>
    </font>
    <font>
      <i/>
      <sz val="15"/>
      <color theme="0"/>
      <name val="Angsana New"/>
      <family val="1"/>
    </font>
    <font>
      <sz val="13.5"/>
      <name val="Angsana New"/>
      <family val="1"/>
    </font>
    <font>
      <sz val="15"/>
      <color indexed="9"/>
      <name val="Angsana New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5"/>
      <color theme="1"/>
      <name val="Angsana New"/>
      <family val="1"/>
    </font>
    <font>
      <sz val="14"/>
      <name val="FreesiaUPC"/>
      <family val="2"/>
      <charset val="222"/>
    </font>
    <font>
      <sz val="14"/>
      <name val="FreesiaUPC"/>
      <family val="2"/>
    </font>
    <font>
      <i/>
      <sz val="13.5"/>
      <name val="Angsana New"/>
      <family val="1"/>
    </font>
    <font>
      <b/>
      <sz val="16"/>
      <color rgb="FFFF0000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6">
    <xf numFmtId="0" fontId="0" fillId="0" borderId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9" fontId="10" fillId="0" borderId="0" applyFont="0" applyFill="0" applyBorder="0" applyAlignment="0" applyProtection="0"/>
    <xf numFmtId="0" fontId="32" fillId="0" borderId="0"/>
    <xf numFmtId="169" fontId="33" fillId="0" borderId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484">
    <xf numFmtId="0" fontId="0" fillId="0" borderId="0" xfId="0"/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0" fillId="0" borderId="0" xfId="0" applyNumberFormat="1" applyFont="1" applyAlignment="1">
      <alignment horizontal="center"/>
    </xf>
    <xf numFmtId="0" fontId="11" fillId="0" borderId="0" xfId="0" applyFont="1"/>
    <xf numFmtId="0" fontId="10" fillId="0" borderId="0" xfId="0" applyFont="1" applyAlignment="1">
      <alignment horizontal="center"/>
    </xf>
    <xf numFmtId="164" fontId="14" fillId="0" borderId="0" xfId="1" applyNumberFormat="1" applyFont="1" applyFill="1"/>
    <xf numFmtId="0" fontId="16" fillId="0" borderId="0" xfId="0" applyFont="1"/>
    <xf numFmtId="43" fontId="17" fillId="0" borderId="0" xfId="0" applyNumberFormat="1" applyFont="1" applyAlignment="1">
      <alignment horizontal="center"/>
    </xf>
    <xf numFmtId="0" fontId="0" fillId="0" borderId="0" xfId="0" quotePrefix="1" applyAlignment="1">
      <alignment horizontal="left"/>
    </xf>
    <xf numFmtId="165" fontId="10" fillId="0" borderId="0" xfId="0" applyNumberFormat="1" applyFont="1" applyAlignment="1">
      <alignment horizontal="right"/>
    </xf>
    <xf numFmtId="165" fontId="10" fillId="0" borderId="0" xfId="2" applyNumberFormat="1" applyFont="1" applyFill="1" applyAlignment="1">
      <alignment horizontal="right"/>
    </xf>
    <xf numFmtId="165" fontId="10" fillId="0" borderId="0" xfId="2" applyNumberFormat="1" applyFont="1" applyFill="1" applyBorder="1" applyAlignment="1">
      <alignment horizontal="right"/>
    </xf>
    <xf numFmtId="165" fontId="18" fillId="0" borderId="0" xfId="2" applyNumberFormat="1" applyFont="1" applyFill="1"/>
    <xf numFmtId="0" fontId="0" fillId="0" borderId="0" xfId="0" applyAlignment="1">
      <alignment horizontal="left"/>
    </xf>
    <xf numFmtId="165" fontId="10" fillId="0" borderId="0" xfId="1" applyNumberFormat="1" applyFont="1" applyFill="1" applyAlignment="1">
      <alignment horizontal="right"/>
    </xf>
    <xf numFmtId="165" fontId="0" fillId="0" borderId="0" xfId="0" applyNumberFormat="1" applyAlignment="1">
      <alignment horizontal="right"/>
    </xf>
    <xf numFmtId="0" fontId="16" fillId="0" borderId="0" xfId="0" applyFont="1" applyAlignment="1">
      <alignment horizontal="center"/>
    </xf>
    <xf numFmtId="165" fontId="14" fillId="0" borderId="1" xfId="1" applyNumberFormat="1" applyFont="1" applyFill="1" applyBorder="1"/>
    <xf numFmtId="165" fontId="14" fillId="0" borderId="0" xfId="1" applyNumberFormat="1" applyFont="1" applyFill="1" applyBorder="1"/>
    <xf numFmtId="165" fontId="14" fillId="0" borderId="0" xfId="1" applyNumberFormat="1" applyFont="1" applyFill="1"/>
    <xf numFmtId="165" fontId="10" fillId="0" borderId="0" xfId="1" applyNumberFormat="1" applyFont="1" applyFill="1"/>
    <xf numFmtId="165" fontId="0" fillId="0" borderId="0" xfId="0" applyNumberFormat="1"/>
    <xf numFmtId="164" fontId="0" fillId="0" borderId="0" xfId="1" applyNumberFormat="1" applyFont="1" applyFill="1" applyBorder="1"/>
    <xf numFmtId="165" fontId="18" fillId="0" borderId="0" xfId="2" applyNumberFormat="1" applyFont="1" applyFill="1" applyBorder="1" applyAlignment="1">
      <alignment horizontal="center"/>
    </xf>
    <xf numFmtId="165" fontId="10" fillId="0" borderId="0" xfId="2" applyNumberFormat="1" applyFont="1" applyFill="1" applyBorder="1"/>
    <xf numFmtId="165" fontId="0" fillId="0" borderId="0" xfId="2" applyNumberFormat="1" applyFont="1" applyFill="1" applyBorder="1"/>
    <xf numFmtId="165" fontId="14" fillId="0" borderId="1" xfId="0" applyNumberFormat="1" applyFont="1" applyBorder="1"/>
    <xf numFmtId="165" fontId="14" fillId="0" borderId="2" xfId="1" applyNumberFormat="1" applyFont="1" applyFill="1" applyBorder="1"/>
    <xf numFmtId="164" fontId="14" fillId="0" borderId="0" xfId="1" applyNumberFormat="1" applyFont="1" applyFill="1" applyBorder="1"/>
    <xf numFmtId="37" fontId="0" fillId="0" borderId="0" xfId="0" applyNumberFormat="1" applyAlignment="1">
      <alignment horizontal="right"/>
    </xf>
    <xf numFmtId="39" fontId="0" fillId="0" borderId="0" xfId="0" applyNumberFormat="1"/>
    <xf numFmtId="165" fontId="17" fillId="0" borderId="0" xfId="0" applyNumberFormat="1" applyFont="1" applyAlignment="1">
      <alignment horizontal="right"/>
    </xf>
    <xf numFmtId="165" fontId="0" fillId="0" borderId="0" xfId="1" applyNumberFormat="1" applyFont="1" applyFill="1" applyBorder="1" applyAlignment="1">
      <alignment horizontal="right"/>
    </xf>
    <xf numFmtId="40" fontId="0" fillId="0" borderId="0" xfId="0" applyNumberFormat="1"/>
    <xf numFmtId="0" fontId="0" fillId="0" borderId="0" xfId="0" applyAlignment="1">
      <alignment horizontal="left" indent="1"/>
    </xf>
    <xf numFmtId="165" fontId="14" fillId="0" borderId="0" xfId="1" applyNumberFormat="1" applyFont="1" applyFill="1" applyBorder="1" applyAlignment="1">
      <alignment horizontal="right"/>
    </xf>
    <xf numFmtId="165" fontId="14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0" fillId="0" borderId="0" xfId="2" applyNumberFormat="1" applyFont="1" applyFill="1" applyBorder="1" applyAlignment="1">
      <alignment horizontal="right"/>
    </xf>
    <xf numFmtId="165" fontId="14" fillId="0" borderId="3" xfId="1" applyNumberFormat="1" applyFont="1" applyFill="1" applyBorder="1" applyAlignment="1">
      <alignment horizontal="right"/>
    </xf>
    <xf numFmtId="165" fontId="10" fillId="0" borderId="2" xfId="2" applyNumberFormat="1" applyFont="1" applyFill="1" applyBorder="1"/>
    <xf numFmtId="165" fontId="10" fillId="0" borderId="0" xfId="0" applyNumberFormat="1" applyFont="1"/>
    <xf numFmtId="0" fontId="10" fillId="0" borderId="0" xfId="0" applyFont="1"/>
    <xf numFmtId="49" fontId="0" fillId="0" borderId="0" xfId="0" applyNumberFormat="1"/>
    <xf numFmtId="165" fontId="14" fillId="0" borderId="2" xfId="0" applyNumberFormat="1" applyFont="1" applyBorder="1"/>
    <xf numFmtId="165" fontId="14" fillId="0" borderId="0" xfId="0" applyNumberFormat="1" applyFont="1"/>
    <xf numFmtId="0" fontId="20" fillId="0" borderId="0" xfId="0" applyFont="1"/>
    <xf numFmtId="0" fontId="21" fillId="0" borderId="0" xfId="0" applyFont="1" applyAlignment="1">
      <alignment horizontal="center"/>
    </xf>
    <xf numFmtId="164" fontId="20" fillId="0" borderId="0" xfId="1" applyNumberFormat="1" applyFont="1" applyFill="1" applyBorder="1"/>
    <xf numFmtId="43" fontId="14" fillId="0" borderId="0" xfId="1" applyFont="1" applyFill="1" applyBorder="1"/>
    <xf numFmtId="166" fontId="0" fillId="0" borderId="0" xfId="0" applyNumberFormat="1"/>
    <xf numFmtId="37" fontId="0" fillId="0" borderId="0" xfId="0" applyNumberFormat="1"/>
    <xf numFmtId="0" fontId="14" fillId="0" borderId="0" xfId="3" applyFont="1"/>
    <xf numFmtId="0" fontId="10" fillId="0" borderId="0" xfId="3" applyFont="1"/>
    <xf numFmtId="0" fontId="11" fillId="0" borderId="0" xfId="3" applyFont="1"/>
    <xf numFmtId="0" fontId="18" fillId="0" borderId="0" xfId="3" applyFont="1"/>
    <xf numFmtId="0" fontId="16" fillId="0" borderId="0" xfId="3" applyFont="1" applyAlignment="1">
      <alignment horizontal="center"/>
    </xf>
    <xf numFmtId="0" fontId="15" fillId="0" borderId="0" xfId="3" applyFont="1" applyAlignment="1">
      <alignment horizontal="center"/>
    </xf>
    <xf numFmtId="49" fontId="18" fillId="0" borderId="0" xfId="3" applyNumberFormat="1" applyFont="1" applyAlignment="1">
      <alignment horizontal="center"/>
    </xf>
    <xf numFmtId="49" fontId="10" fillId="0" borderId="0" xfId="3" applyNumberFormat="1" applyFont="1" applyAlignment="1">
      <alignment horizontal="center"/>
    </xf>
    <xf numFmtId="43" fontId="10" fillId="0" borderId="0" xfId="3" applyNumberFormat="1" applyFont="1"/>
    <xf numFmtId="0" fontId="18" fillId="0" borderId="0" xfId="3" applyFont="1" applyAlignment="1">
      <alignment horizontal="left"/>
    </xf>
    <xf numFmtId="165" fontId="10" fillId="0" borderId="0" xfId="3" applyNumberFormat="1" applyFont="1" applyAlignment="1">
      <alignment horizontal="right"/>
    </xf>
    <xf numFmtId="0" fontId="18" fillId="0" borderId="0" xfId="3" applyFont="1" applyAlignment="1">
      <alignment horizontal="center"/>
    </xf>
    <xf numFmtId="165" fontId="14" fillId="0" borderId="3" xfId="3" applyNumberFormat="1" applyFont="1" applyBorder="1" applyAlignment="1">
      <alignment horizontal="right"/>
    </xf>
    <xf numFmtId="165" fontId="14" fillId="0" borderId="0" xfId="3" applyNumberFormat="1" applyFont="1" applyAlignment="1">
      <alignment horizontal="right"/>
    </xf>
    <xf numFmtId="165" fontId="18" fillId="0" borderId="0" xfId="3" applyNumberFormat="1" applyFont="1" applyAlignment="1">
      <alignment horizontal="right"/>
    </xf>
    <xf numFmtId="0" fontId="14" fillId="0" borderId="0" xfId="0" applyFont="1" applyAlignment="1">
      <alignment horizontal="left"/>
    </xf>
    <xf numFmtId="165" fontId="14" fillId="0" borderId="0" xfId="2" applyNumberFormat="1" applyFont="1" applyFill="1" applyBorder="1" applyAlignment="1">
      <alignment horizontal="right"/>
    </xf>
    <xf numFmtId="165" fontId="14" fillId="0" borderId="0" xfId="2" applyNumberFormat="1" applyFont="1" applyFill="1" applyAlignment="1">
      <alignment horizontal="right"/>
    </xf>
    <xf numFmtId="165" fontId="14" fillId="0" borderId="1" xfId="2" applyNumberFormat="1" applyFont="1" applyFill="1" applyBorder="1" applyAlignment="1">
      <alignment horizontal="right"/>
    </xf>
    <xf numFmtId="0" fontId="18" fillId="0" borderId="0" xfId="0" applyFont="1" applyAlignment="1">
      <alignment horizontal="left"/>
    </xf>
    <xf numFmtId="37" fontId="10" fillId="0" borderId="0" xfId="3" applyNumberFormat="1" applyFont="1" applyAlignment="1">
      <alignment horizontal="center"/>
    </xf>
    <xf numFmtId="37" fontId="10" fillId="0" borderId="0" xfId="3" applyNumberFormat="1" applyFont="1"/>
    <xf numFmtId="40" fontId="10" fillId="0" borderId="0" xfId="3" applyNumberFormat="1" applyFont="1"/>
    <xf numFmtId="0" fontId="0" fillId="0" borderId="0" xfId="3" applyFont="1"/>
    <xf numFmtId="14" fontId="10" fillId="0" borderId="0" xfId="3" applyNumberFormat="1" applyFont="1" applyAlignment="1">
      <alignment horizontal="left"/>
    </xf>
    <xf numFmtId="40" fontId="0" fillId="0" borderId="0" xfId="3" applyNumberFormat="1" applyFont="1"/>
    <xf numFmtId="0" fontId="22" fillId="0" borderId="0" xfId="3" applyFont="1"/>
    <xf numFmtId="0" fontId="19" fillId="0" borderId="0" xfId="3" applyFont="1"/>
    <xf numFmtId="0" fontId="23" fillId="0" borderId="0" xfId="3" applyFont="1"/>
    <xf numFmtId="0" fontId="10" fillId="0" borderId="0" xfId="3" applyFont="1" applyAlignment="1">
      <alignment horizontal="left"/>
    </xf>
    <xf numFmtId="0" fontId="10" fillId="0" borderId="0" xfId="3" applyFont="1" applyAlignment="1">
      <alignment horizontal="center"/>
    </xf>
    <xf numFmtId="0" fontId="0" fillId="0" borderId="0" xfId="3" applyFont="1" applyAlignment="1">
      <alignment horizontal="left"/>
    </xf>
    <xf numFmtId="165" fontId="14" fillId="0" borderId="0" xfId="3" applyNumberFormat="1" applyFont="1" applyAlignment="1">
      <alignment horizontal="center"/>
    </xf>
    <xf numFmtId="165" fontId="10" fillId="0" borderId="0" xfId="3" applyNumberFormat="1" applyFont="1" applyAlignment="1">
      <alignment horizontal="center"/>
    </xf>
    <xf numFmtId="165" fontId="14" fillId="0" borderId="2" xfId="2" applyNumberFormat="1" applyFont="1" applyFill="1" applyBorder="1" applyAlignment="1">
      <alignment horizontal="right"/>
    </xf>
    <xf numFmtId="0" fontId="14" fillId="0" borderId="0" xfId="3" applyFont="1" applyAlignment="1">
      <alignment horizontal="left"/>
    </xf>
    <xf numFmtId="43" fontId="10" fillId="0" borderId="0" xfId="1" applyFont="1" applyFill="1"/>
    <xf numFmtId="0" fontId="24" fillId="0" borderId="0" xfId="3" applyFont="1" applyAlignment="1">
      <alignment horizontal="center"/>
    </xf>
    <xf numFmtId="0" fontId="16" fillId="0" borderId="0" xfId="3" applyFont="1" applyAlignment="1">
      <alignment horizontal="left"/>
    </xf>
    <xf numFmtId="165" fontId="10" fillId="0" borderId="3" xfId="3" applyNumberFormat="1" applyFont="1" applyBorder="1" applyAlignment="1">
      <alignment horizontal="right"/>
    </xf>
    <xf numFmtId="165" fontId="14" fillId="0" borderId="1" xfId="3" applyNumberFormat="1" applyFont="1" applyBorder="1" applyAlignment="1">
      <alignment horizontal="right"/>
    </xf>
    <xf numFmtId="165" fontId="10" fillId="0" borderId="3" xfId="2" applyNumberFormat="1" applyFont="1" applyFill="1" applyBorder="1" applyAlignment="1">
      <alignment horizontal="right"/>
    </xf>
    <xf numFmtId="165" fontId="14" fillId="0" borderId="2" xfId="3" applyNumberFormat="1" applyFont="1" applyBorder="1" applyAlignment="1">
      <alignment horizontal="right"/>
    </xf>
    <xf numFmtId="165" fontId="10" fillId="0" borderId="3" xfId="1" applyNumberFormat="1" applyFont="1" applyFill="1" applyBorder="1"/>
    <xf numFmtId="165" fontId="18" fillId="0" borderId="0" xfId="2" applyNumberFormat="1" applyFont="1" applyFill="1" applyBorder="1" applyAlignment="1">
      <alignment horizontal="right"/>
    </xf>
    <xf numFmtId="43" fontId="0" fillId="0" borderId="0" xfId="1" applyFont="1" applyFill="1"/>
    <xf numFmtId="40" fontId="0" fillId="0" borderId="0" xfId="0" applyNumberFormat="1" applyAlignment="1">
      <alignment horizontal="right"/>
    </xf>
    <xf numFmtId="0" fontId="0" fillId="2" borderId="0" xfId="0" applyFill="1" applyAlignment="1">
      <alignment horizontal="center"/>
    </xf>
    <xf numFmtId="0" fontId="10" fillId="2" borderId="0" xfId="0" applyFont="1" applyFill="1" applyAlignment="1">
      <alignment horizontal="center"/>
    </xf>
    <xf numFmtId="165" fontId="10" fillId="2" borderId="0" xfId="1" applyNumberFormat="1" applyFont="1" applyFill="1" applyBorder="1"/>
    <xf numFmtId="165" fontId="14" fillId="2" borderId="1" xfId="0" applyNumberFormat="1" applyFont="1" applyFill="1" applyBorder="1"/>
    <xf numFmtId="164" fontId="14" fillId="2" borderId="0" xfId="1" applyNumberFormat="1" applyFont="1" applyFill="1" applyBorder="1"/>
    <xf numFmtId="37" fontId="0" fillId="2" borderId="0" xfId="0" applyNumberFormat="1" applyFill="1" applyAlignment="1">
      <alignment horizontal="right"/>
    </xf>
    <xf numFmtId="164" fontId="0" fillId="2" borderId="0" xfId="1" applyNumberFormat="1" applyFont="1" applyFill="1"/>
    <xf numFmtId="165" fontId="10" fillId="2" borderId="2" xfId="0" applyNumberFormat="1" applyFont="1" applyFill="1" applyBorder="1"/>
    <xf numFmtId="165" fontId="14" fillId="2" borderId="0" xfId="0" applyNumberFormat="1" applyFont="1" applyFill="1"/>
    <xf numFmtId="165" fontId="0" fillId="2" borderId="0" xfId="0" applyNumberFormat="1" applyFill="1"/>
    <xf numFmtId="165" fontId="14" fillId="2" borderId="2" xfId="0" applyNumberFormat="1" applyFont="1" applyFill="1" applyBorder="1"/>
    <xf numFmtId="43" fontId="0" fillId="2" borderId="0" xfId="1" applyFont="1" applyFill="1"/>
    <xf numFmtId="40" fontId="0" fillId="2" borderId="0" xfId="0" applyNumberFormat="1" applyFill="1"/>
    <xf numFmtId="164" fontId="0" fillId="0" borderId="0" xfId="1" applyNumberFormat="1" applyFont="1" applyFill="1"/>
    <xf numFmtId="165" fontId="10" fillId="0" borderId="0" xfId="1" applyNumberFormat="1" applyFont="1" applyFill="1" applyBorder="1"/>
    <xf numFmtId="165" fontId="10" fillId="0" borderId="0" xfId="1" applyNumberFormat="1" applyFont="1" applyFill="1" applyBorder="1" applyAlignment="1">
      <alignment horizontal="right"/>
    </xf>
    <xf numFmtId="165" fontId="14" fillId="0" borderId="1" xfId="1" applyNumberFormat="1" applyFont="1" applyFill="1" applyBorder="1" applyAlignment="1">
      <alignment horizontal="right"/>
    </xf>
    <xf numFmtId="37" fontId="10" fillId="0" borderId="0" xfId="0" applyNumberFormat="1" applyFont="1"/>
    <xf numFmtId="43" fontId="10" fillId="0" borderId="0" xfId="0" applyNumberFormat="1" applyFont="1"/>
    <xf numFmtId="165" fontId="14" fillId="0" borderId="4" xfId="1" applyNumberFormat="1" applyFont="1" applyFill="1" applyBorder="1"/>
    <xf numFmtId="167" fontId="0" fillId="0" borderId="2" xfId="0" applyNumberFormat="1" applyBorder="1"/>
    <xf numFmtId="167" fontId="0" fillId="0" borderId="0" xfId="0" applyNumberFormat="1"/>
    <xf numFmtId="167" fontId="14" fillId="0" borderId="0" xfId="0" applyNumberFormat="1" applyFont="1"/>
    <xf numFmtId="14" fontId="10" fillId="0" borderId="0" xfId="1" applyNumberFormat="1" applyFont="1" applyFill="1" applyAlignment="1">
      <alignment horizontal="center"/>
    </xf>
    <xf numFmtId="0" fontId="11" fillId="0" borderId="0" xfId="0" applyFont="1" applyAlignment="1">
      <alignment horizontal="left"/>
    </xf>
    <xf numFmtId="165" fontId="0" fillId="0" borderId="3" xfId="2" applyNumberFormat="1" applyFont="1" applyFill="1" applyBorder="1" applyAlignment="1">
      <alignment horizontal="right"/>
    </xf>
    <xf numFmtId="165" fontId="0" fillId="0" borderId="0" xfId="2" applyNumberFormat="1" applyFont="1" applyFill="1" applyAlignment="1">
      <alignment horizontal="right"/>
    </xf>
    <xf numFmtId="165" fontId="10" fillId="0" borderId="0" xfId="8" applyNumberFormat="1" applyFont="1" applyAlignment="1">
      <alignment horizontal="right"/>
    </xf>
    <xf numFmtId="165" fontId="10" fillId="0" borderId="3" xfId="8" applyNumberFormat="1" applyFont="1" applyBorder="1" applyAlignment="1">
      <alignment horizontal="right"/>
    </xf>
    <xf numFmtId="165" fontId="10" fillId="0" borderId="0" xfId="9" applyNumberFormat="1" applyFont="1" applyAlignment="1">
      <alignment horizontal="right"/>
    </xf>
    <xf numFmtId="0" fontId="14" fillId="3" borderId="0" xfId="3" applyFont="1" applyFill="1"/>
    <xf numFmtId="49" fontId="18" fillId="3" borderId="0" xfId="3" applyNumberFormat="1" applyFont="1" applyFill="1" applyAlignment="1">
      <alignment horizontal="center"/>
    </xf>
    <xf numFmtId="43" fontId="10" fillId="3" borderId="0" xfId="3" applyNumberFormat="1" applyFont="1" applyFill="1"/>
    <xf numFmtId="165" fontId="10" fillId="3" borderId="0" xfId="8" applyNumberFormat="1" applyFont="1" applyFill="1" applyAlignment="1">
      <alignment horizontal="right"/>
    </xf>
    <xf numFmtId="165" fontId="14" fillId="3" borderId="0" xfId="3" applyNumberFormat="1" applyFont="1" applyFill="1" applyAlignment="1">
      <alignment horizontal="right"/>
    </xf>
    <xf numFmtId="165" fontId="10" fillId="3" borderId="0" xfId="3" applyNumberFormat="1" applyFont="1" applyFill="1" applyAlignment="1">
      <alignment horizontal="right"/>
    </xf>
    <xf numFmtId="165" fontId="10" fillId="3" borderId="0" xfId="9" applyNumberFormat="1" applyFont="1" applyFill="1" applyAlignment="1">
      <alignment horizontal="right"/>
    </xf>
    <xf numFmtId="165" fontId="14" fillId="3" borderId="0" xfId="2" applyNumberFormat="1" applyFont="1" applyFill="1" applyBorder="1" applyAlignment="1">
      <alignment horizontal="right"/>
    </xf>
    <xf numFmtId="165" fontId="10" fillId="3" borderId="0" xfId="2" applyNumberFormat="1" applyFont="1" applyFill="1" applyBorder="1" applyAlignment="1">
      <alignment horizontal="right"/>
    </xf>
    <xf numFmtId="165" fontId="10" fillId="3" borderId="0" xfId="2" applyNumberFormat="1" applyFont="1" applyFill="1" applyAlignment="1">
      <alignment horizontal="right"/>
    </xf>
    <xf numFmtId="165" fontId="0" fillId="3" borderId="0" xfId="2" applyNumberFormat="1" applyFont="1" applyFill="1" applyBorder="1" applyAlignment="1">
      <alignment horizontal="right"/>
    </xf>
    <xf numFmtId="165" fontId="0" fillId="3" borderId="0" xfId="2" applyNumberFormat="1" applyFont="1" applyFill="1" applyAlignment="1">
      <alignment horizontal="right"/>
    </xf>
    <xf numFmtId="165" fontId="14" fillId="3" borderId="0" xfId="2" applyNumberFormat="1" applyFont="1" applyFill="1" applyAlignment="1">
      <alignment horizontal="right"/>
    </xf>
    <xf numFmtId="165" fontId="14" fillId="3" borderId="0" xfId="1" applyNumberFormat="1" applyFont="1" applyFill="1" applyBorder="1" applyAlignment="1">
      <alignment horizontal="right"/>
    </xf>
    <xf numFmtId="43" fontId="10" fillId="3" borderId="0" xfId="0" applyNumberFormat="1" applyFont="1" applyFill="1"/>
    <xf numFmtId="165" fontId="10" fillId="3" borderId="0" xfId="1" applyNumberFormat="1" applyFont="1" applyFill="1" applyBorder="1"/>
    <xf numFmtId="165" fontId="10" fillId="3" borderId="0" xfId="2" applyNumberFormat="1" applyFont="1" applyFill="1" applyBorder="1"/>
    <xf numFmtId="165" fontId="14" fillId="3" borderId="0" xfId="1" applyNumberFormat="1" applyFont="1" applyFill="1" applyBorder="1"/>
    <xf numFmtId="165" fontId="14" fillId="3" borderId="0" xfId="0" applyNumberFormat="1" applyFont="1" applyFill="1"/>
    <xf numFmtId="165" fontId="10" fillId="3" borderId="0" xfId="0" applyNumberFormat="1" applyFont="1" applyFill="1"/>
    <xf numFmtId="37" fontId="10" fillId="3" borderId="0" xfId="0" applyNumberFormat="1" applyFont="1" applyFill="1"/>
    <xf numFmtId="167" fontId="0" fillId="3" borderId="0" xfId="0" applyNumberFormat="1" applyFill="1"/>
    <xf numFmtId="0" fontId="10" fillId="3" borderId="0" xfId="3" applyFont="1" applyFill="1"/>
    <xf numFmtId="167" fontId="14" fillId="3" borderId="0" xfId="0" applyNumberFormat="1" applyFont="1" applyFill="1"/>
    <xf numFmtId="165" fontId="18" fillId="3" borderId="0" xfId="2" applyNumberFormat="1" applyFont="1" applyFill="1" applyBorder="1" applyAlignment="1">
      <alignment horizontal="right"/>
    </xf>
    <xf numFmtId="40" fontId="10" fillId="3" borderId="0" xfId="3" applyNumberFormat="1" applyFont="1" applyFill="1"/>
    <xf numFmtId="14" fontId="10" fillId="3" borderId="0" xfId="1" applyNumberFormat="1" applyFont="1" applyFill="1" applyAlignment="1">
      <alignment horizontal="center"/>
    </xf>
    <xf numFmtId="40" fontId="0" fillId="3" borderId="0" xfId="3" applyNumberFormat="1" applyFont="1" applyFill="1"/>
    <xf numFmtId="0" fontId="14" fillId="3" borderId="0" xfId="3" applyFont="1" applyFill="1" applyAlignment="1">
      <alignment horizontal="center"/>
    </xf>
    <xf numFmtId="0" fontId="18" fillId="3" borderId="0" xfId="3" applyFont="1" applyFill="1" applyAlignment="1">
      <alignment horizontal="center"/>
    </xf>
    <xf numFmtId="37" fontId="10" fillId="3" borderId="0" xfId="3" applyNumberFormat="1" applyFont="1" applyFill="1"/>
    <xf numFmtId="0" fontId="18" fillId="3" borderId="0" xfId="3" applyFont="1" applyFill="1"/>
    <xf numFmtId="0" fontId="14" fillId="4" borderId="0" xfId="3" applyFont="1" applyFill="1"/>
    <xf numFmtId="49" fontId="18" fillId="4" borderId="0" xfId="3" applyNumberFormat="1" applyFont="1" applyFill="1" applyAlignment="1">
      <alignment horizontal="center"/>
    </xf>
    <xf numFmtId="43" fontId="10" fillId="4" borderId="0" xfId="3" applyNumberFormat="1" applyFont="1" applyFill="1"/>
    <xf numFmtId="165" fontId="10" fillId="4" borderId="0" xfId="8" applyNumberFormat="1" applyFont="1" applyFill="1" applyAlignment="1">
      <alignment horizontal="right"/>
    </xf>
    <xf numFmtId="165" fontId="14" fillId="4" borderId="0" xfId="3" applyNumberFormat="1" applyFont="1" applyFill="1" applyAlignment="1">
      <alignment horizontal="right"/>
    </xf>
    <xf numFmtId="165" fontId="10" fillId="4" borderId="0" xfId="3" applyNumberFormat="1" applyFont="1" applyFill="1" applyAlignment="1">
      <alignment horizontal="right"/>
    </xf>
    <xf numFmtId="165" fontId="14" fillId="4" borderId="0" xfId="2" applyNumberFormat="1" applyFont="1" applyFill="1" applyBorder="1" applyAlignment="1">
      <alignment horizontal="right"/>
    </xf>
    <xf numFmtId="165" fontId="10" fillId="4" borderId="0" xfId="2" applyNumberFormat="1" applyFont="1" applyFill="1" applyBorder="1" applyAlignment="1">
      <alignment horizontal="right"/>
    </xf>
    <xf numFmtId="165" fontId="10" fillId="4" borderId="0" xfId="2" applyNumberFormat="1" applyFont="1" applyFill="1" applyAlignment="1">
      <alignment horizontal="right"/>
    </xf>
    <xf numFmtId="165" fontId="0" fillId="4" borderId="0" xfId="2" applyNumberFormat="1" applyFont="1" applyFill="1" applyBorder="1" applyAlignment="1">
      <alignment horizontal="right"/>
    </xf>
    <xf numFmtId="165" fontId="0" fillId="4" borderId="0" xfId="2" applyNumberFormat="1" applyFont="1" applyFill="1" applyAlignment="1">
      <alignment horizontal="right"/>
    </xf>
    <xf numFmtId="165" fontId="14" fillId="4" borderId="0" xfId="2" applyNumberFormat="1" applyFont="1" applyFill="1" applyAlignment="1">
      <alignment horizontal="right"/>
    </xf>
    <xf numFmtId="165" fontId="14" fillId="4" borderId="0" xfId="1" applyNumberFormat="1" applyFont="1" applyFill="1" applyBorder="1" applyAlignment="1">
      <alignment horizontal="right"/>
    </xf>
    <xf numFmtId="43" fontId="10" fillId="4" borderId="0" xfId="0" applyNumberFormat="1" applyFont="1" applyFill="1"/>
    <xf numFmtId="165" fontId="10" fillId="4" borderId="0" xfId="1" applyNumberFormat="1" applyFont="1" applyFill="1" applyBorder="1"/>
    <xf numFmtId="165" fontId="10" fillId="4" borderId="0" xfId="2" applyNumberFormat="1" applyFont="1" applyFill="1" applyBorder="1"/>
    <xf numFmtId="165" fontId="14" fillId="4" borderId="0" xfId="1" applyNumberFormat="1" applyFont="1" applyFill="1" applyBorder="1"/>
    <xf numFmtId="165" fontId="14" fillId="4" borderId="0" xfId="0" applyNumberFormat="1" applyFont="1" applyFill="1"/>
    <xf numFmtId="165" fontId="10" fillId="4" borderId="0" xfId="0" applyNumberFormat="1" applyFont="1" applyFill="1"/>
    <xf numFmtId="37" fontId="10" fillId="4" borderId="0" xfId="0" applyNumberFormat="1" applyFont="1" applyFill="1"/>
    <xf numFmtId="167" fontId="0" fillId="4" borderId="0" xfId="0" applyNumberFormat="1" applyFill="1"/>
    <xf numFmtId="0" fontId="10" fillId="4" borderId="0" xfId="3" applyFont="1" applyFill="1"/>
    <xf numFmtId="167" fontId="14" fillId="4" borderId="0" xfId="0" applyNumberFormat="1" applyFont="1" applyFill="1"/>
    <xf numFmtId="40" fontId="10" fillId="4" borderId="0" xfId="3" applyNumberFormat="1" applyFont="1" applyFill="1"/>
    <xf numFmtId="14" fontId="10" fillId="4" borderId="0" xfId="1" applyNumberFormat="1" applyFont="1" applyFill="1" applyAlignment="1">
      <alignment horizontal="center"/>
    </xf>
    <xf numFmtId="40" fontId="0" fillId="4" borderId="0" xfId="3" applyNumberFormat="1" applyFont="1" applyFill="1"/>
    <xf numFmtId="0" fontId="14" fillId="4" borderId="0" xfId="3" applyFont="1" applyFill="1" applyAlignment="1">
      <alignment horizontal="center"/>
    </xf>
    <xf numFmtId="0" fontId="18" fillId="4" borderId="0" xfId="3" applyFont="1" applyFill="1" applyAlignment="1">
      <alignment horizontal="center"/>
    </xf>
    <xf numFmtId="37" fontId="10" fillId="4" borderId="0" xfId="3" applyNumberFormat="1" applyFont="1" applyFill="1"/>
    <xf numFmtId="0" fontId="18" fillId="4" borderId="0" xfId="3" applyFont="1" applyFill="1"/>
    <xf numFmtId="0" fontId="0" fillId="4" borderId="0" xfId="0" applyFill="1"/>
    <xf numFmtId="0" fontId="0" fillId="4" borderId="0" xfId="0" applyFill="1" applyAlignment="1">
      <alignment horizontal="center"/>
    </xf>
    <xf numFmtId="0" fontId="10" fillId="4" borderId="0" xfId="0" applyFont="1" applyFill="1" applyAlignment="1">
      <alignment horizontal="center"/>
    </xf>
    <xf numFmtId="43" fontId="17" fillId="4" borderId="0" xfId="0" applyNumberFormat="1" applyFont="1" applyFill="1" applyAlignment="1">
      <alignment horizontal="center"/>
    </xf>
    <xf numFmtId="165" fontId="10" fillId="4" borderId="0" xfId="0" applyNumberFormat="1" applyFont="1" applyFill="1" applyAlignment="1">
      <alignment horizontal="right"/>
    </xf>
    <xf numFmtId="164" fontId="14" fillId="4" borderId="0" xfId="1" applyNumberFormat="1" applyFont="1" applyFill="1" applyBorder="1"/>
    <xf numFmtId="37" fontId="0" fillId="4" borderId="0" xfId="0" applyNumberFormat="1" applyFill="1" applyAlignment="1">
      <alignment horizontal="right"/>
    </xf>
    <xf numFmtId="165" fontId="10" fillId="4" borderId="0" xfId="1" applyNumberFormat="1" applyFont="1" applyFill="1" applyBorder="1" applyAlignment="1">
      <alignment horizontal="right"/>
    </xf>
    <xf numFmtId="165" fontId="0" fillId="4" borderId="0" xfId="1" applyNumberFormat="1" applyFont="1" applyFill="1" applyBorder="1" applyAlignment="1">
      <alignment horizontal="right"/>
    </xf>
    <xf numFmtId="164" fontId="0" fillId="4" borderId="0" xfId="1" applyNumberFormat="1" applyFont="1" applyFill="1"/>
    <xf numFmtId="165" fontId="0" fillId="4" borderId="0" xfId="0" applyNumberFormat="1" applyFill="1"/>
    <xf numFmtId="43" fontId="0" fillId="4" borderId="0" xfId="1" applyFont="1" applyFill="1"/>
    <xf numFmtId="40" fontId="0" fillId="4" borderId="0" xfId="0" applyNumberFormat="1" applyFill="1"/>
    <xf numFmtId="165" fontId="14" fillId="4" borderId="1" xfId="1" applyNumberFormat="1" applyFont="1" applyFill="1" applyBorder="1"/>
    <xf numFmtId="165" fontId="14" fillId="4" borderId="1" xfId="0" applyNumberFormat="1" applyFont="1" applyFill="1" applyBorder="1"/>
    <xf numFmtId="165" fontId="14" fillId="4" borderId="2" xfId="1" applyNumberFormat="1" applyFont="1" applyFill="1" applyBorder="1"/>
    <xf numFmtId="165" fontId="14" fillId="4" borderId="1" xfId="1" applyNumberFormat="1" applyFont="1" applyFill="1" applyBorder="1" applyAlignment="1">
      <alignment horizontal="right"/>
    </xf>
    <xf numFmtId="165" fontId="14" fillId="4" borderId="3" xfId="1" applyNumberFormat="1" applyFont="1" applyFill="1" applyBorder="1" applyAlignment="1">
      <alignment horizontal="right"/>
    </xf>
    <xf numFmtId="165" fontId="14" fillId="4" borderId="2" xfId="0" applyNumberFormat="1" applyFont="1" applyFill="1" applyBorder="1"/>
    <xf numFmtId="0" fontId="11" fillId="4" borderId="0" xfId="0" applyFont="1" applyFill="1" applyAlignment="1">
      <alignment horizontal="left"/>
    </xf>
    <xf numFmtId="43" fontId="14" fillId="4" borderId="0" xfId="1" applyFont="1" applyFill="1" applyBorder="1"/>
    <xf numFmtId="40" fontId="0" fillId="4" borderId="0" xfId="0" applyNumberFormat="1" applyFill="1" applyAlignment="1">
      <alignment horizontal="right"/>
    </xf>
    <xf numFmtId="0" fontId="0" fillId="3" borderId="0" xfId="0" applyFill="1"/>
    <xf numFmtId="0" fontId="0" fillId="3" borderId="0" xfId="0" applyFill="1" applyAlignment="1">
      <alignment horizontal="center"/>
    </xf>
    <xf numFmtId="0" fontId="10" fillId="3" borderId="0" xfId="0" applyFont="1" applyFill="1" applyAlignment="1">
      <alignment horizontal="center"/>
    </xf>
    <xf numFmtId="43" fontId="17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right"/>
    </xf>
    <xf numFmtId="165" fontId="10" fillId="3" borderId="0" xfId="1" applyNumberFormat="1" applyFont="1" applyFill="1" applyAlignment="1">
      <alignment horizontal="right"/>
    </xf>
    <xf numFmtId="165" fontId="18" fillId="3" borderId="0" xfId="2" applyNumberFormat="1" applyFont="1" applyFill="1" applyBorder="1" applyAlignment="1">
      <alignment horizontal="center"/>
    </xf>
    <xf numFmtId="164" fontId="14" fillId="3" borderId="0" xfId="1" applyNumberFormat="1" applyFont="1" applyFill="1" applyBorder="1"/>
    <xf numFmtId="37" fontId="0" fillId="3" borderId="0" xfId="0" applyNumberFormat="1" applyFill="1" applyAlignment="1">
      <alignment horizontal="right"/>
    </xf>
    <xf numFmtId="165" fontId="10" fillId="3" borderId="0" xfId="1" applyNumberFormat="1" applyFont="1" applyFill="1" applyBorder="1" applyAlignment="1">
      <alignment horizontal="right"/>
    </xf>
    <xf numFmtId="165" fontId="0" fillId="3" borderId="0" xfId="1" applyNumberFormat="1" applyFont="1" applyFill="1" applyBorder="1" applyAlignment="1">
      <alignment horizontal="right"/>
    </xf>
    <xf numFmtId="165" fontId="0" fillId="3" borderId="0" xfId="0" applyNumberFormat="1" applyFill="1" applyAlignment="1">
      <alignment horizontal="right"/>
    </xf>
    <xf numFmtId="164" fontId="0" fillId="3" borderId="0" xfId="1" applyNumberFormat="1" applyFont="1" applyFill="1"/>
    <xf numFmtId="165" fontId="0" fillId="3" borderId="0" xfId="0" applyNumberFormat="1" applyFill="1"/>
    <xf numFmtId="43" fontId="0" fillId="3" borderId="0" xfId="1" applyFont="1" applyFill="1"/>
    <xf numFmtId="40" fontId="0" fillId="3" borderId="0" xfId="0" applyNumberFormat="1" applyFill="1"/>
    <xf numFmtId="165" fontId="18" fillId="3" borderId="0" xfId="1" applyNumberFormat="1" applyFont="1" applyFill="1" applyBorder="1" applyAlignment="1">
      <alignment horizontal="center"/>
    </xf>
    <xf numFmtId="165" fontId="17" fillId="3" borderId="0" xfId="0" applyNumberFormat="1" applyFont="1" applyFill="1" applyAlignment="1">
      <alignment horizontal="right"/>
    </xf>
    <xf numFmtId="164" fontId="0" fillId="3" borderId="0" xfId="1" applyNumberFormat="1" applyFont="1" applyFill="1" applyBorder="1"/>
    <xf numFmtId="164" fontId="20" fillId="3" borderId="0" xfId="1" applyNumberFormat="1" applyFont="1" applyFill="1" applyBorder="1"/>
    <xf numFmtId="43" fontId="0" fillId="3" borderId="0" xfId="1" applyFont="1" applyFill="1" applyBorder="1"/>
    <xf numFmtId="0" fontId="11" fillId="3" borderId="0" xfId="0" applyFont="1" applyFill="1" applyAlignment="1">
      <alignment horizontal="left"/>
    </xf>
    <xf numFmtId="43" fontId="14" fillId="3" borderId="0" xfId="1" applyFont="1" applyFill="1" applyBorder="1"/>
    <xf numFmtId="40" fontId="0" fillId="3" borderId="0" xfId="0" applyNumberFormat="1" applyFill="1" applyAlignment="1">
      <alignment horizontal="right"/>
    </xf>
    <xf numFmtId="0" fontId="16" fillId="0" borderId="0" xfId="3" applyFont="1"/>
    <xf numFmtId="43" fontId="18" fillId="0" borderId="0" xfId="1" applyFont="1" applyFill="1" applyBorder="1"/>
    <xf numFmtId="43" fontId="18" fillId="0" borderId="0" xfId="3" applyNumberFormat="1" applyFont="1"/>
    <xf numFmtId="165" fontId="18" fillId="0" borderId="0" xfId="3" applyNumberFormat="1" applyFont="1"/>
    <xf numFmtId="43" fontId="18" fillId="0" borderId="0" xfId="1" applyFont="1" applyFill="1"/>
    <xf numFmtId="43" fontId="14" fillId="0" borderId="0" xfId="3" applyNumberFormat="1" applyFont="1"/>
    <xf numFmtId="43" fontId="31" fillId="0" borderId="0" xfId="1" applyFont="1" applyFill="1" applyBorder="1"/>
    <xf numFmtId="10" fontId="18" fillId="0" borderId="0" xfId="12" applyNumberFormat="1" applyFont="1" applyFill="1"/>
    <xf numFmtId="10" fontId="18" fillId="0" borderId="0" xfId="3" applyNumberFormat="1" applyFont="1" applyAlignment="1">
      <alignment horizontal="right"/>
    </xf>
    <xf numFmtId="0" fontId="0" fillId="0" borderId="0" xfId="3" applyFont="1" applyAlignment="1">
      <alignment horizontal="center"/>
    </xf>
    <xf numFmtId="43" fontId="0" fillId="0" borderId="0" xfId="0" applyNumberFormat="1"/>
    <xf numFmtId="170" fontId="18" fillId="0" borderId="0" xfId="1" applyNumberFormat="1" applyFont="1" applyFill="1" applyBorder="1"/>
    <xf numFmtId="165" fontId="14" fillId="0" borderId="0" xfId="3" applyNumberFormat="1" applyFont="1"/>
    <xf numFmtId="164" fontId="18" fillId="0" borderId="0" xfId="1" applyNumberFormat="1" applyFont="1" applyFill="1" applyBorder="1"/>
    <xf numFmtId="165" fontId="0" fillId="0" borderId="0" xfId="1" applyNumberFormat="1" applyFont="1" applyFill="1" applyBorder="1"/>
    <xf numFmtId="165" fontId="10" fillId="0" borderId="2" xfId="0" applyNumberFormat="1" applyFont="1" applyBorder="1" applyAlignment="1">
      <alignment horizontal="right"/>
    </xf>
    <xf numFmtId="165" fontId="14" fillId="0" borderId="5" xfId="0" applyNumberFormat="1" applyFont="1" applyBorder="1"/>
    <xf numFmtId="0" fontId="14" fillId="0" borderId="0" xfId="15" applyFont="1"/>
    <xf numFmtId="0" fontId="11" fillId="0" borderId="0" xfId="15" applyFont="1"/>
    <xf numFmtId="0" fontId="18" fillId="0" borderId="0" xfId="15" applyFont="1"/>
    <xf numFmtId="0" fontId="16" fillId="0" borderId="0" xfId="15" applyFont="1" applyAlignment="1">
      <alignment horizontal="center"/>
    </xf>
    <xf numFmtId="0" fontId="15" fillId="0" borderId="0" xfId="15" applyFont="1" applyAlignment="1">
      <alignment horizontal="center"/>
    </xf>
    <xf numFmtId="49" fontId="18" fillId="0" borderId="0" xfId="15" applyNumberFormat="1" applyFont="1" applyAlignment="1">
      <alignment horizontal="center"/>
    </xf>
    <xf numFmtId="49" fontId="10" fillId="0" borderId="0" xfId="15" applyNumberFormat="1" applyFont="1" applyAlignment="1">
      <alignment horizontal="center"/>
    </xf>
    <xf numFmtId="0" fontId="16" fillId="0" borderId="0" xfId="15" applyFont="1"/>
    <xf numFmtId="43" fontId="10" fillId="0" borderId="0" xfId="15" applyNumberFormat="1" applyFont="1"/>
    <xf numFmtId="0" fontId="10" fillId="0" borderId="0" xfId="15" applyFont="1"/>
    <xf numFmtId="0" fontId="18" fillId="0" borderId="0" xfId="15" applyFont="1" applyAlignment="1">
      <alignment horizontal="left"/>
    </xf>
    <xf numFmtId="165" fontId="0" fillId="0" borderId="0" xfId="15" applyNumberFormat="1" applyFont="1" applyAlignment="1">
      <alignment horizontal="right"/>
    </xf>
    <xf numFmtId="165" fontId="10" fillId="0" borderId="0" xfId="15" applyNumberFormat="1" applyFont="1" applyAlignment="1">
      <alignment horizontal="right"/>
    </xf>
    <xf numFmtId="165" fontId="0" fillId="0" borderId="3" xfId="15" applyNumberFormat="1" applyFont="1" applyBorder="1" applyAlignment="1">
      <alignment horizontal="right"/>
    </xf>
    <xf numFmtId="165" fontId="10" fillId="0" borderId="3" xfId="15" applyNumberFormat="1" applyFont="1" applyBorder="1" applyAlignment="1">
      <alignment horizontal="right"/>
    </xf>
    <xf numFmtId="0" fontId="14" fillId="0" borderId="0" xfId="15" applyFont="1" applyAlignment="1">
      <alignment horizontal="left"/>
    </xf>
    <xf numFmtId="165" fontId="14" fillId="0" borderId="3" xfId="15" applyNumberFormat="1" applyFont="1" applyBorder="1" applyAlignment="1">
      <alignment horizontal="right"/>
    </xf>
    <xf numFmtId="165" fontId="14" fillId="0" borderId="0" xfId="15" applyNumberFormat="1" applyFont="1" applyAlignment="1">
      <alignment horizontal="right"/>
    </xf>
    <xf numFmtId="0" fontId="16" fillId="0" borderId="0" xfId="15" applyFont="1" applyAlignment="1">
      <alignment horizontal="left"/>
    </xf>
    <xf numFmtId="43" fontId="18" fillId="0" borderId="0" xfId="1" applyFont="1"/>
    <xf numFmtId="165" fontId="15" fillId="0" borderId="0" xfId="15" applyNumberFormat="1" applyFont="1" applyAlignment="1">
      <alignment horizontal="center"/>
    </xf>
    <xf numFmtId="165" fontId="18" fillId="0" borderId="0" xfId="15" applyNumberFormat="1" applyFont="1" applyAlignment="1">
      <alignment horizontal="right"/>
    </xf>
    <xf numFmtId="165" fontId="14" fillId="0" borderId="1" xfId="15" applyNumberFormat="1" applyFont="1" applyBorder="1" applyAlignment="1">
      <alignment horizontal="right"/>
    </xf>
    <xf numFmtId="165" fontId="14" fillId="0" borderId="0" xfId="16" applyNumberFormat="1" applyFont="1" applyAlignment="1">
      <alignment horizontal="right"/>
    </xf>
    <xf numFmtId="165" fontId="14" fillId="0" borderId="4" xfId="16" applyNumberFormat="1" applyFont="1" applyBorder="1" applyAlignment="1">
      <alignment horizontal="right"/>
    </xf>
    <xf numFmtId="165" fontId="10" fillId="0" borderId="0" xfId="16" applyNumberFormat="1" applyFont="1" applyAlignment="1">
      <alignment horizontal="right"/>
    </xf>
    <xf numFmtId="165" fontId="10" fillId="0" borderId="3" xfId="16" applyNumberFormat="1" applyFont="1" applyBorder="1" applyAlignment="1">
      <alignment horizontal="right"/>
    </xf>
    <xf numFmtId="165" fontId="0" fillId="0" borderId="0" xfId="16" applyNumberFormat="1" applyFont="1" applyAlignment="1">
      <alignment horizontal="right"/>
    </xf>
    <xf numFmtId="165" fontId="14" fillId="0" borderId="1" xfId="1" applyNumberFormat="1" applyFont="1" applyBorder="1" applyAlignment="1">
      <alignment horizontal="right"/>
    </xf>
    <xf numFmtId="165" fontId="14" fillId="0" borderId="0" xfId="1" applyNumberFormat="1" applyFont="1" applyAlignment="1">
      <alignment horizontal="right"/>
    </xf>
    <xf numFmtId="165" fontId="14" fillId="0" borderId="2" xfId="15" applyNumberFormat="1" applyFont="1" applyBorder="1" applyAlignment="1">
      <alignment horizontal="right"/>
    </xf>
    <xf numFmtId="0" fontId="11" fillId="0" borderId="0" xfId="15" applyFont="1" applyAlignment="1">
      <alignment horizontal="left"/>
    </xf>
    <xf numFmtId="0" fontId="11" fillId="0" borderId="0" xfId="0" applyFont="1" applyAlignment="1">
      <alignment horizontal="left" vertical="center"/>
    </xf>
    <xf numFmtId="165" fontId="18" fillId="0" borderId="0" xfId="15" applyNumberFormat="1" applyFont="1"/>
    <xf numFmtId="165" fontId="10" fillId="0" borderId="0" xfId="1" applyNumberFormat="1" applyFont="1"/>
    <xf numFmtId="164" fontId="18" fillId="0" borderId="0" xfId="1" applyNumberFormat="1" applyFont="1"/>
    <xf numFmtId="165" fontId="10" fillId="0" borderId="3" xfId="1" applyNumberFormat="1" applyFont="1" applyBorder="1"/>
    <xf numFmtId="165" fontId="14" fillId="0" borderId="4" xfId="1" applyNumberFormat="1" applyFont="1" applyBorder="1"/>
    <xf numFmtId="165" fontId="14" fillId="0" borderId="0" xfId="1" applyNumberFormat="1" applyFont="1"/>
    <xf numFmtId="40" fontId="10" fillId="0" borderId="0" xfId="15" applyNumberFormat="1" applyFont="1"/>
    <xf numFmtId="37" fontId="10" fillId="0" borderId="0" xfId="15" applyNumberFormat="1" applyFont="1"/>
    <xf numFmtId="14" fontId="10" fillId="0" borderId="0" xfId="15" applyNumberFormat="1" applyFont="1" applyAlignment="1">
      <alignment horizontal="center"/>
    </xf>
    <xf numFmtId="0" fontId="0" fillId="0" borderId="0" xfId="15" applyFont="1"/>
    <xf numFmtId="38" fontId="10" fillId="0" borderId="0" xfId="15" applyNumberFormat="1" applyFont="1"/>
    <xf numFmtId="14" fontId="10" fillId="0" borderId="0" xfId="15" applyNumberFormat="1" applyFont="1" applyAlignment="1">
      <alignment horizontal="left"/>
    </xf>
    <xf numFmtId="38" fontId="10" fillId="0" borderId="4" xfId="15" applyNumberFormat="1" applyFont="1" applyBorder="1"/>
    <xf numFmtId="3" fontId="0" fillId="0" borderId="0" xfId="0" applyNumberFormat="1"/>
    <xf numFmtId="40" fontId="0" fillId="0" borderId="0" xfId="15" applyNumberFormat="1" applyFont="1"/>
    <xf numFmtId="43" fontId="0" fillId="0" borderId="0" xfId="15" applyNumberFormat="1" applyFont="1"/>
    <xf numFmtId="165" fontId="10" fillId="0" borderId="0" xfId="16" applyNumberFormat="1" applyFont="1"/>
    <xf numFmtId="0" fontId="15" fillId="2" borderId="0" xfId="15" applyFont="1" applyFill="1" applyAlignment="1">
      <alignment horizontal="center"/>
    </xf>
    <xf numFmtId="38" fontId="10" fillId="2" borderId="0" xfId="15" applyNumberFormat="1" applyFont="1" applyFill="1"/>
    <xf numFmtId="14" fontId="10" fillId="2" borderId="0" xfId="15" applyNumberFormat="1" applyFont="1" applyFill="1" applyAlignment="1">
      <alignment horizontal="left"/>
    </xf>
    <xf numFmtId="0" fontId="0" fillId="0" borderId="0" xfId="15" applyFont="1" applyAlignment="1">
      <alignment horizontal="right"/>
    </xf>
    <xf numFmtId="0" fontId="15" fillId="0" borderId="0" xfId="15" applyFont="1"/>
    <xf numFmtId="0" fontId="0" fillId="5" borderId="0" xfId="0" applyFill="1"/>
    <xf numFmtId="165" fontId="14" fillId="0" borderId="0" xfId="16" applyNumberFormat="1" applyFont="1" applyBorder="1" applyAlignment="1">
      <alignment horizontal="right"/>
    </xf>
    <xf numFmtId="165" fontId="10" fillId="0" borderId="0" xfId="16" applyNumberFormat="1" applyFont="1" applyBorder="1" applyAlignment="1">
      <alignment horizontal="right"/>
    </xf>
    <xf numFmtId="165" fontId="14" fillId="0" borderId="0" xfId="1" applyNumberFormat="1" applyFont="1" applyBorder="1" applyAlignment="1">
      <alignment horizontal="right"/>
    </xf>
    <xf numFmtId="165" fontId="10" fillId="0" borderId="0" xfId="1" applyNumberFormat="1" applyFont="1" applyBorder="1"/>
    <xf numFmtId="165" fontId="14" fillId="0" borderId="0" xfId="1" applyNumberFormat="1" applyFont="1" applyBorder="1"/>
    <xf numFmtId="165" fontId="14" fillId="0" borderId="4" xfId="2" applyNumberFormat="1" applyFont="1" applyFill="1" applyBorder="1" applyAlignment="1">
      <alignment horizontal="right"/>
    </xf>
    <xf numFmtId="164" fontId="18" fillId="0" borderId="0" xfId="1" applyNumberFormat="1" applyFont="1" applyFill="1"/>
    <xf numFmtId="168" fontId="10" fillId="0" borderId="0" xfId="2" applyNumberFormat="1" applyFont="1" applyFill="1" applyBorder="1" applyAlignment="1">
      <alignment horizontal="right"/>
    </xf>
    <xf numFmtId="43" fontId="10" fillId="0" borderId="0" xfId="1" applyFont="1" applyFill="1" applyBorder="1" applyAlignment="1">
      <alignment horizontal="right"/>
    </xf>
    <xf numFmtId="168" fontId="18" fillId="0" borderId="0" xfId="3" applyNumberFormat="1" applyFont="1"/>
    <xf numFmtId="0" fontId="16" fillId="0" borderId="0" xfId="0" applyFont="1" applyAlignment="1">
      <alignment horizontal="left"/>
    </xf>
    <xf numFmtId="165" fontId="0" fillId="0" borderId="0" xfId="3" applyNumberFormat="1" applyFont="1" applyAlignment="1">
      <alignment horizontal="right"/>
    </xf>
    <xf numFmtId="43" fontId="10" fillId="0" borderId="0" xfId="1" applyFont="1" applyFill="1" applyAlignment="1">
      <alignment horizontal="center"/>
    </xf>
    <xf numFmtId="43" fontId="14" fillId="0" borderId="1" xfId="1" applyFont="1" applyFill="1" applyBorder="1" applyAlignment="1">
      <alignment horizontal="right"/>
    </xf>
    <xf numFmtId="43" fontId="14" fillId="0" borderId="0" xfId="1" applyFont="1" applyFill="1" applyAlignment="1">
      <alignment horizontal="center"/>
    </xf>
    <xf numFmtId="165" fontId="10" fillId="0" borderId="0" xfId="1" applyNumberFormat="1" applyFont="1" applyFill="1" applyAlignment="1">
      <alignment horizontal="center"/>
    </xf>
    <xf numFmtId="165" fontId="10" fillId="0" borderId="3" xfId="1" applyNumberFormat="1" applyFont="1" applyFill="1" applyBorder="1" applyAlignment="1">
      <alignment horizontal="right"/>
    </xf>
    <xf numFmtId="165" fontId="0" fillId="0" borderId="0" xfId="1" applyNumberFormat="1" applyFont="1" applyFill="1" applyAlignment="1"/>
    <xf numFmtId="165" fontId="10" fillId="0" borderId="0" xfId="1" applyNumberFormat="1" applyFont="1" applyFill="1" applyAlignment="1"/>
    <xf numFmtId="165" fontId="10" fillId="0" borderId="0" xfId="1" applyNumberFormat="1" applyFont="1" applyFill="1" applyBorder="1" applyAlignment="1"/>
    <xf numFmtId="165" fontId="14" fillId="0" borderId="1" xfId="1" applyNumberFormat="1" applyFont="1" applyFill="1" applyBorder="1" applyAlignment="1"/>
    <xf numFmtId="165" fontId="14" fillId="0" borderId="0" xfId="1" applyNumberFormat="1" applyFont="1" applyFill="1" applyBorder="1" applyAlignment="1"/>
    <xf numFmtId="165" fontId="14" fillId="0" borderId="0" xfId="1" applyNumberFormat="1" applyFont="1" applyFill="1" applyAlignment="1"/>
    <xf numFmtId="165" fontId="14" fillId="0" borderId="2" xfId="1" applyNumberFormat="1" applyFont="1" applyFill="1" applyBorder="1" applyAlignment="1"/>
    <xf numFmtId="164" fontId="14" fillId="0" borderId="0" xfId="1" applyNumberFormat="1" applyFont="1" applyFill="1" applyBorder="1" applyAlignment="1"/>
    <xf numFmtId="164" fontId="14" fillId="0" borderId="0" xfId="1" applyNumberFormat="1" applyFont="1" applyFill="1" applyAlignment="1"/>
    <xf numFmtId="164" fontId="10" fillId="0" borderId="0" xfId="1" applyNumberFormat="1" applyFont="1" applyFill="1" applyAlignment="1"/>
    <xf numFmtId="164" fontId="28" fillId="0" borderId="0" xfId="1" applyNumberFormat="1" applyFont="1" applyFill="1" applyAlignment="1"/>
    <xf numFmtId="43" fontId="14" fillId="0" borderId="0" xfId="0" applyNumberFormat="1" applyFont="1"/>
    <xf numFmtId="43" fontId="0" fillId="0" borderId="0" xfId="1" applyFont="1" applyFill="1" applyBorder="1"/>
    <xf numFmtId="164" fontId="0" fillId="0" borderId="0" xfId="3" applyNumberFormat="1" applyFont="1" applyAlignment="1">
      <alignment horizontal="right"/>
    </xf>
    <xf numFmtId="165" fontId="14" fillId="0" borderId="3" xfId="2" applyNumberFormat="1" applyFont="1" applyFill="1" applyBorder="1" applyAlignment="1">
      <alignment horizontal="right"/>
    </xf>
    <xf numFmtId="165" fontId="0" fillId="0" borderId="0" xfId="1" applyNumberFormat="1" applyFont="1" applyFill="1"/>
    <xf numFmtId="164" fontId="10" fillId="0" borderId="0" xfId="1" applyNumberFormat="1" applyFont="1" applyFill="1"/>
    <xf numFmtId="165" fontId="14" fillId="0" borderId="0" xfId="16" applyNumberFormat="1" applyFont="1" applyFill="1" applyBorder="1" applyAlignment="1">
      <alignment horizontal="right"/>
    </xf>
    <xf numFmtId="0" fontId="15" fillId="0" borderId="0" xfId="3" applyFont="1" applyAlignment="1">
      <alignment horizontal="left"/>
    </xf>
    <xf numFmtId="0" fontId="13" fillId="0" borderId="0" xfId="3" applyFont="1" applyAlignment="1">
      <alignment horizontal="center"/>
    </xf>
    <xf numFmtId="165" fontId="15" fillId="0" borderId="0" xfId="0" applyNumberFormat="1" applyFont="1" applyAlignment="1">
      <alignment horizontal="center"/>
    </xf>
    <xf numFmtId="164" fontId="10" fillId="0" borderId="0" xfId="1" applyNumberFormat="1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4" fontId="0" fillId="0" borderId="0" xfId="1" applyNumberFormat="1" applyFont="1" applyFill="1" applyAlignment="1"/>
    <xf numFmtId="164" fontId="10" fillId="0" borderId="3" xfId="1" applyNumberFormat="1" applyFont="1" applyFill="1" applyBorder="1" applyAlignment="1">
      <alignment horizontal="right"/>
    </xf>
    <xf numFmtId="164" fontId="18" fillId="0" borderId="0" xfId="3" applyNumberFormat="1" applyFont="1"/>
    <xf numFmtId="37" fontId="10" fillId="0" borderId="0" xfId="1" applyNumberFormat="1" applyFont="1" applyFill="1" applyAlignment="1">
      <alignment horizontal="right"/>
    </xf>
    <xf numFmtId="164" fontId="10" fillId="0" borderId="0" xfId="2" applyNumberFormat="1" applyFont="1" applyFill="1" applyBorder="1" applyAlignment="1">
      <alignment horizontal="right"/>
    </xf>
    <xf numFmtId="0" fontId="0" fillId="0" borderId="0" xfId="18" applyFont="1"/>
    <xf numFmtId="0" fontId="10" fillId="0" borderId="0" xfId="18" applyFont="1"/>
    <xf numFmtId="165" fontId="14" fillId="0" borderId="0" xfId="22" applyNumberFormat="1" applyFont="1" applyFill="1" applyBorder="1" applyAlignment="1">
      <alignment horizontal="right"/>
    </xf>
    <xf numFmtId="165" fontId="10" fillId="0" borderId="0" xfId="22" applyNumberFormat="1" applyFont="1" applyFill="1" applyBorder="1" applyAlignment="1">
      <alignment horizontal="right"/>
    </xf>
    <xf numFmtId="165" fontId="14" fillId="0" borderId="1" xfId="22" applyNumberFormat="1" applyFont="1" applyFill="1" applyBorder="1" applyAlignment="1">
      <alignment horizontal="right"/>
    </xf>
    <xf numFmtId="165" fontId="14" fillId="0" borderId="2" xfId="22" applyNumberFormat="1" applyFont="1" applyFill="1" applyBorder="1" applyAlignment="1">
      <alignment horizontal="right"/>
    </xf>
    <xf numFmtId="165" fontId="0" fillId="0" borderId="0" xfId="22" applyNumberFormat="1" applyFont="1" applyFill="1" applyBorder="1" applyAlignment="1">
      <alignment horizontal="right"/>
    </xf>
    <xf numFmtId="165" fontId="14" fillId="0" borderId="0" xfId="22" applyNumberFormat="1" applyFont="1" applyFill="1" applyAlignment="1">
      <alignment horizontal="right"/>
    </xf>
    <xf numFmtId="0" fontId="35" fillId="0" borderId="0" xfId="3" applyFont="1"/>
    <xf numFmtId="165" fontId="10" fillId="0" borderId="0" xfId="21" applyNumberFormat="1" applyFont="1" applyAlignment="1">
      <alignment horizontal="right"/>
    </xf>
    <xf numFmtId="165" fontId="14" fillId="0" borderId="0" xfId="21" applyNumberFormat="1" applyFont="1" applyAlignment="1">
      <alignment horizontal="center"/>
    </xf>
    <xf numFmtId="165" fontId="14" fillId="0" borderId="0" xfId="21" applyNumberFormat="1" applyFont="1" applyAlignment="1">
      <alignment horizontal="right"/>
    </xf>
    <xf numFmtId="165" fontId="10" fillId="0" borderId="0" xfId="21" applyNumberFormat="1" applyFont="1" applyAlignment="1">
      <alignment horizontal="center"/>
    </xf>
    <xf numFmtId="164" fontId="10" fillId="0" borderId="0" xfId="1" applyNumberFormat="1" applyFont="1" applyFill="1" applyBorder="1" applyAlignment="1">
      <alignment horizontal="right"/>
    </xf>
    <xf numFmtId="164" fontId="10" fillId="0" borderId="0" xfId="3" applyNumberFormat="1" applyFont="1" applyAlignment="1">
      <alignment horizontal="right"/>
    </xf>
    <xf numFmtId="164" fontId="10" fillId="0" borderId="0" xfId="1" applyNumberFormat="1" applyFont="1" applyFill="1" applyBorder="1" applyAlignment="1"/>
    <xf numFmtId="0" fontId="27" fillId="0" borderId="0" xfId="18" applyFont="1"/>
    <xf numFmtId="0" fontId="34" fillId="0" borderId="0" xfId="18" applyFont="1" applyAlignment="1">
      <alignment horizontal="center"/>
    </xf>
    <xf numFmtId="9" fontId="0" fillId="0" borderId="0" xfId="12" applyFont="1" applyFill="1"/>
    <xf numFmtId="0" fontId="15" fillId="0" borderId="0" xfId="18" applyFont="1" applyAlignment="1">
      <alignment horizontal="center"/>
    </xf>
    <xf numFmtId="0" fontId="25" fillId="0" borderId="0" xfId="18" applyFont="1"/>
    <xf numFmtId="164" fontId="10" fillId="0" borderId="0" xfId="18" applyNumberFormat="1" applyFont="1"/>
    <xf numFmtId="43" fontId="18" fillId="0" borderId="0" xfId="1" applyFont="1" applyFill="1" applyAlignment="1">
      <alignment horizontal="right"/>
    </xf>
    <xf numFmtId="43" fontId="0" fillId="0" borderId="0" xfId="12" applyNumberFormat="1" applyFont="1" applyFill="1"/>
    <xf numFmtId="164" fontId="0" fillId="0" borderId="0" xfId="1" applyNumberFormat="1" applyFont="1" applyFill="1" applyBorder="1" applyAlignment="1"/>
    <xf numFmtId="164" fontId="0" fillId="0" borderId="0" xfId="0" applyNumberFormat="1"/>
    <xf numFmtId="164" fontId="14" fillId="0" borderId="1" xfId="1" applyNumberFormat="1" applyFont="1" applyFill="1" applyBorder="1" applyAlignment="1">
      <alignment horizontal="right"/>
    </xf>
    <xf numFmtId="164" fontId="14" fillId="0" borderId="0" xfId="1" applyNumberFormat="1" applyFont="1" applyFill="1" applyBorder="1" applyAlignment="1">
      <alignment horizontal="right"/>
    </xf>
    <xf numFmtId="164" fontId="14" fillId="0" borderId="4" xfId="1" applyNumberFormat="1" applyFont="1" applyFill="1" applyBorder="1" applyAlignment="1">
      <alignment horizontal="right"/>
    </xf>
    <xf numFmtId="164" fontId="14" fillId="0" borderId="3" xfId="1" applyNumberFormat="1" applyFont="1" applyFill="1" applyBorder="1" applyAlignment="1">
      <alignment horizontal="right"/>
    </xf>
    <xf numFmtId="164" fontId="14" fillId="0" borderId="2" xfId="1" applyNumberFormat="1" applyFont="1" applyFill="1" applyBorder="1" applyAlignment="1">
      <alignment horizontal="right"/>
    </xf>
    <xf numFmtId="164" fontId="0" fillId="0" borderId="0" xfId="1" applyNumberFormat="1" applyFont="1" applyFill="1" applyBorder="1" applyAlignment="1">
      <alignment horizontal="right"/>
    </xf>
    <xf numFmtId="164" fontId="14" fillId="0" borderId="0" xfId="1" applyNumberFormat="1" applyFont="1" applyFill="1" applyAlignment="1">
      <alignment horizontal="right"/>
    </xf>
    <xf numFmtId="164" fontId="18" fillId="0" borderId="0" xfId="1" applyNumberFormat="1" applyFont="1" applyFill="1" applyAlignment="1">
      <alignment horizontal="right"/>
    </xf>
    <xf numFmtId="164" fontId="14" fillId="0" borderId="4" xfId="1" applyNumberFormat="1" applyFont="1" applyFill="1" applyBorder="1"/>
    <xf numFmtId="164" fontId="10" fillId="0" borderId="0" xfId="1" applyNumberFormat="1" applyFont="1" applyFill="1" applyBorder="1"/>
    <xf numFmtId="164" fontId="10" fillId="0" borderId="3" xfId="1" applyNumberFormat="1" applyFont="1" applyFill="1" applyBorder="1"/>
    <xf numFmtId="172" fontId="0" fillId="0" borderId="0" xfId="1" applyNumberFormat="1" applyFont="1" applyFill="1" applyBorder="1"/>
    <xf numFmtId="172" fontId="0" fillId="0" borderId="2" xfId="1" applyNumberFormat="1" applyFont="1" applyFill="1" applyBorder="1"/>
    <xf numFmtId="172" fontId="0" fillId="0" borderId="6" xfId="1" applyNumberFormat="1" applyFont="1" applyFill="1" applyBorder="1"/>
    <xf numFmtId="164" fontId="14" fillId="0" borderId="5" xfId="1" applyNumberFormat="1" applyFont="1" applyFill="1" applyBorder="1" applyAlignment="1">
      <alignment horizontal="right"/>
    </xf>
    <xf numFmtId="164" fontId="14" fillId="0" borderId="0" xfId="1" applyNumberFormat="1" applyFont="1" applyFill="1" applyAlignment="1">
      <alignment horizontal="center"/>
    </xf>
    <xf numFmtId="164" fontId="10" fillId="0" borderId="0" xfId="1" applyNumberFormat="1" applyFont="1" applyFill="1" applyAlignment="1">
      <alignment horizontal="center"/>
    </xf>
    <xf numFmtId="164" fontId="14" fillId="0" borderId="1" xfId="1" applyNumberFormat="1" applyFont="1" applyFill="1" applyBorder="1" applyAlignment="1">
      <alignment horizontal="center"/>
    </xf>
    <xf numFmtId="164" fontId="14" fillId="0" borderId="2" xfId="1" applyNumberFormat="1" applyFont="1" applyFill="1" applyBorder="1" applyAlignment="1">
      <alignment horizontal="center"/>
    </xf>
    <xf numFmtId="165" fontId="0" fillId="0" borderId="3" xfId="1" applyNumberFormat="1" applyFont="1" applyFill="1" applyBorder="1" applyAlignment="1">
      <alignment horizontal="right"/>
    </xf>
    <xf numFmtId="0" fontId="11" fillId="0" borderId="0" xfId="3" applyFont="1" applyAlignment="1">
      <alignment horizontal="left"/>
    </xf>
    <xf numFmtId="0" fontId="14" fillId="0" borderId="0" xfId="3" applyFont="1" applyAlignment="1">
      <alignment horizontal="center"/>
    </xf>
    <xf numFmtId="0" fontId="14" fillId="0" borderId="0" xfId="18" applyFont="1"/>
    <xf numFmtId="0" fontId="11" fillId="0" borderId="0" xfId="18" applyFont="1" applyAlignment="1">
      <alignment horizontal="left"/>
    </xf>
    <xf numFmtId="166" fontId="10" fillId="0" borderId="0" xfId="18" applyNumberFormat="1" applyFont="1"/>
    <xf numFmtId="40" fontId="10" fillId="0" borderId="0" xfId="18" applyNumberFormat="1" applyFont="1"/>
    <xf numFmtId="0" fontId="11" fillId="0" borderId="0" xfId="18" applyFont="1"/>
    <xf numFmtId="0" fontId="14" fillId="0" borderId="0" xfId="18" applyFont="1" applyAlignment="1">
      <alignment horizontal="left"/>
    </xf>
    <xf numFmtId="0" fontId="14" fillId="0" borderId="0" xfId="19" applyFont="1"/>
    <xf numFmtId="49" fontId="10" fillId="0" borderId="0" xfId="19" applyNumberFormat="1" applyFont="1" applyAlignment="1">
      <alignment horizontal="center"/>
    </xf>
    <xf numFmtId="0" fontId="0" fillId="0" borderId="0" xfId="19" applyFont="1" applyAlignment="1">
      <alignment horizontal="center"/>
    </xf>
    <xf numFmtId="0" fontId="10" fillId="0" borderId="0" xfId="19" applyFont="1" applyAlignment="1">
      <alignment horizontal="center"/>
    </xf>
    <xf numFmtId="0" fontId="16" fillId="0" borderId="0" xfId="18" applyFont="1"/>
    <xf numFmtId="164" fontId="26" fillId="0" borderId="0" xfId="18" applyNumberFormat="1" applyFont="1" applyAlignment="1">
      <alignment horizontal="center"/>
    </xf>
    <xf numFmtId="43" fontId="10" fillId="0" borderId="0" xfId="18" applyNumberFormat="1" applyFont="1"/>
    <xf numFmtId="43" fontId="18" fillId="0" borderId="0" xfId="18" applyNumberFormat="1" applyFont="1"/>
    <xf numFmtId="0" fontId="15" fillId="0" borderId="0" xfId="18" applyFont="1"/>
    <xf numFmtId="165" fontId="10" fillId="0" borderId="0" xfId="18" applyNumberFormat="1" applyFont="1"/>
    <xf numFmtId="39" fontId="10" fillId="0" borderId="0" xfId="18" applyNumberFormat="1" applyFont="1"/>
    <xf numFmtId="37" fontId="10" fillId="0" borderId="0" xfId="18" applyNumberFormat="1" applyFont="1"/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justify" vertical="center" wrapText="1"/>
    </xf>
    <xf numFmtId="0" fontId="10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vertical="center" wrapText="1"/>
    </xf>
    <xf numFmtId="3" fontId="10" fillId="0" borderId="0" xfId="0" applyNumberFormat="1" applyFont="1" applyAlignment="1">
      <alignment horizontal="justify" vertical="center" wrapText="1"/>
    </xf>
    <xf numFmtId="0" fontId="22" fillId="0" borderId="0" xfId="21" applyFont="1"/>
    <xf numFmtId="0" fontId="2" fillId="0" borderId="0" xfId="21"/>
    <xf numFmtId="0" fontId="11" fillId="0" borderId="0" xfId="21" applyFont="1" applyAlignment="1">
      <alignment horizontal="left"/>
    </xf>
    <xf numFmtId="0" fontId="18" fillId="0" borderId="0" xfId="21" applyFont="1"/>
    <xf numFmtId="0" fontId="19" fillId="0" borderId="0" xfId="21" applyFont="1"/>
    <xf numFmtId="0" fontId="23" fillId="0" borderId="0" xfId="21" applyFont="1"/>
    <xf numFmtId="0" fontId="10" fillId="0" borderId="0" xfId="21" applyFont="1" applyAlignment="1">
      <alignment horizontal="left"/>
    </xf>
    <xf numFmtId="0" fontId="15" fillId="0" borderId="0" xfId="21" applyFont="1"/>
    <xf numFmtId="0" fontId="10" fillId="0" borderId="0" xfId="21" applyFont="1" applyAlignment="1">
      <alignment horizontal="center"/>
    </xf>
    <xf numFmtId="0" fontId="15" fillId="0" borderId="0" xfId="21" applyFont="1" applyAlignment="1">
      <alignment horizontal="center"/>
    </xf>
    <xf numFmtId="0" fontId="10" fillId="0" borderId="0" xfId="21" applyFont="1"/>
    <xf numFmtId="0" fontId="0" fillId="0" borderId="0" xfId="21" applyFont="1" applyAlignment="1">
      <alignment horizontal="center"/>
    </xf>
    <xf numFmtId="0" fontId="18" fillId="0" borderId="0" xfId="21" applyFont="1" applyAlignment="1">
      <alignment horizontal="center"/>
    </xf>
    <xf numFmtId="0" fontId="16" fillId="0" borderId="0" xfId="21" applyFont="1" applyAlignment="1">
      <alignment horizontal="center"/>
    </xf>
    <xf numFmtId="165" fontId="2" fillId="0" borderId="0" xfId="21" applyNumberFormat="1"/>
    <xf numFmtId="0" fontId="14" fillId="0" borderId="0" xfId="21" applyFont="1" applyAlignment="1">
      <alignment horizontal="left"/>
    </xf>
    <xf numFmtId="0" fontId="0" fillId="0" borderId="0" xfId="21" applyFont="1" applyAlignment="1">
      <alignment horizontal="left"/>
    </xf>
    <xf numFmtId="165" fontId="10" fillId="0" borderId="3" xfId="21" applyNumberFormat="1" applyFont="1" applyBorder="1" applyAlignment="1">
      <alignment horizontal="right"/>
    </xf>
    <xf numFmtId="0" fontId="14" fillId="0" borderId="0" xfId="21" applyFont="1"/>
    <xf numFmtId="165" fontId="18" fillId="0" borderId="0" xfId="21" applyNumberFormat="1" applyFont="1"/>
    <xf numFmtId="168" fontId="18" fillId="0" borderId="0" xfId="21" applyNumberFormat="1" applyFont="1"/>
    <xf numFmtId="43" fontId="18" fillId="0" borderId="0" xfId="21" applyNumberFormat="1" applyFont="1"/>
    <xf numFmtId="164" fontId="0" fillId="0" borderId="3" xfId="1" applyNumberFormat="1" applyFont="1" applyFill="1" applyBorder="1" applyAlignment="1">
      <alignment horizontal="right"/>
    </xf>
    <xf numFmtId="3" fontId="14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  <xf numFmtId="37" fontId="0" fillId="0" borderId="3" xfId="0" applyNumberFormat="1" applyBorder="1" applyAlignment="1">
      <alignment horizontal="right"/>
    </xf>
    <xf numFmtId="164" fontId="0" fillId="0" borderId="3" xfId="1" applyNumberFormat="1" applyFont="1" applyFill="1" applyBorder="1"/>
    <xf numFmtId="0" fontId="0" fillId="0" borderId="2" xfId="0" applyBorder="1"/>
    <xf numFmtId="3" fontId="14" fillId="0" borderId="4" xfId="0" applyNumberFormat="1" applyFont="1" applyBorder="1"/>
    <xf numFmtId="0" fontId="0" fillId="0" borderId="6" xfId="0" applyBorder="1"/>
    <xf numFmtId="3" fontId="10" fillId="0" borderId="0" xfId="18" applyNumberFormat="1" applyFont="1"/>
    <xf numFmtId="171" fontId="0" fillId="0" borderId="2" xfId="0" applyNumberFormat="1" applyBorder="1"/>
    <xf numFmtId="171" fontId="0" fillId="0" borderId="6" xfId="0" applyNumberFormat="1" applyBorder="1"/>
    <xf numFmtId="43" fontId="14" fillId="0" borderId="0" xfId="1" applyFont="1" applyFill="1" applyBorder="1" applyAlignment="1">
      <alignment horizontal="right"/>
    </xf>
    <xf numFmtId="43" fontId="10" fillId="0" borderId="0" xfId="1" applyFont="1" applyFill="1" applyBorder="1"/>
    <xf numFmtId="43" fontId="18" fillId="0" borderId="0" xfId="1" applyFont="1" applyFill="1" applyAlignment="1">
      <alignment horizontal="center"/>
    </xf>
    <xf numFmtId="165" fontId="10" fillId="0" borderId="5" xfId="1" applyNumberFormat="1" applyFont="1" applyFill="1" applyBorder="1" applyAlignment="1">
      <alignment horizontal="right"/>
    </xf>
    <xf numFmtId="0" fontId="15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8" fillId="0" borderId="0" xfId="3" applyFont="1" applyAlignment="1">
      <alignment horizontal="center"/>
    </xf>
    <xf numFmtId="0" fontId="14" fillId="0" borderId="0" xfId="3" applyFont="1" applyAlignment="1">
      <alignment horizontal="center"/>
    </xf>
    <xf numFmtId="0" fontId="15" fillId="0" borderId="0" xfId="3" applyFont="1" applyAlignment="1">
      <alignment horizontal="center"/>
    </xf>
    <xf numFmtId="0" fontId="14" fillId="0" borderId="0" xfId="15" applyFont="1" applyAlignment="1">
      <alignment horizontal="center"/>
    </xf>
    <xf numFmtId="0" fontId="18" fillId="0" borderId="0" xfId="15" applyFont="1" applyAlignment="1">
      <alignment horizontal="center"/>
    </xf>
    <xf numFmtId="0" fontId="15" fillId="0" borderId="0" xfId="15" applyFont="1" applyAlignment="1">
      <alignment horizontal="center"/>
    </xf>
    <xf numFmtId="0" fontId="11" fillId="0" borderId="0" xfId="3" applyFont="1" applyAlignment="1">
      <alignment horizontal="left"/>
    </xf>
    <xf numFmtId="0" fontId="0" fillId="0" borderId="0" xfId="3" applyFont="1" applyAlignment="1">
      <alignment horizontal="center"/>
    </xf>
    <xf numFmtId="0" fontId="0" fillId="0" borderId="3" xfId="3" applyFont="1" applyBorder="1" applyAlignment="1">
      <alignment horizontal="center"/>
    </xf>
    <xf numFmtId="0" fontId="14" fillId="0" borderId="0" xfId="21" applyFont="1" applyAlignment="1">
      <alignment horizontal="center"/>
    </xf>
    <xf numFmtId="0" fontId="0" fillId="0" borderId="3" xfId="21" applyFont="1" applyBorder="1" applyAlignment="1">
      <alignment horizontal="center"/>
    </xf>
    <xf numFmtId="0" fontId="15" fillId="0" borderId="0" xfId="21" applyFont="1" applyAlignment="1">
      <alignment horizontal="center"/>
    </xf>
    <xf numFmtId="0" fontId="18" fillId="0" borderId="0" xfId="19" applyFont="1" applyAlignment="1">
      <alignment horizontal="center"/>
    </xf>
    <xf numFmtId="0" fontId="15" fillId="0" borderId="0" xfId="18" applyFont="1" applyAlignment="1">
      <alignment horizontal="center"/>
    </xf>
    <xf numFmtId="0" fontId="14" fillId="0" borderId="0" xfId="18" applyFont="1" applyAlignment="1">
      <alignment horizontal="center"/>
    </xf>
  </cellXfs>
  <cellStyles count="26">
    <cellStyle name="Comma" xfId="1" builtinId="3"/>
    <cellStyle name="Comma 4" xfId="2" xr:uid="{00000000-0005-0000-0000-000001000000}"/>
    <cellStyle name="Comma 4 2" xfId="5" xr:uid="{00000000-0005-0000-0000-000002000000}"/>
    <cellStyle name="Comma 4 2 2" xfId="10" xr:uid="{00000000-0005-0000-0000-000003000000}"/>
    <cellStyle name="Comma 4 3" xfId="7" xr:uid="{00000000-0005-0000-0000-000004000000}"/>
    <cellStyle name="Comma 4 4" xfId="16" xr:uid="{BE7D0B78-F96B-4ACD-B38D-41B13BBA155C}"/>
    <cellStyle name="Comma 4 4 2" xfId="22" xr:uid="{20384BB6-483F-4E1E-BE28-525E8ACB8780}"/>
    <cellStyle name="Comma 4 5" xfId="25" xr:uid="{04DDC6D5-CD95-4E07-8038-B19C0D3618A9}"/>
    <cellStyle name="Normal" xfId="0" builtinId="0"/>
    <cellStyle name="Normal 2" xfId="3" xr:uid="{00000000-0005-0000-0000-000006000000}"/>
    <cellStyle name="Normal 2 2" xfId="4" xr:uid="{00000000-0005-0000-0000-000007000000}"/>
    <cellStyle name="Normal 2 2 2" xfId="9" xr:uid="{00000000-0005-0000-0000-000008000000}"/>
    <cellStyle name="Normal 2 3" xfId="6" xr:uid="{00000000-0005-0000-0000-000009000000}"/>
    <cellStyle name="Normal 2 3 2" xfId="11" xr:uid="{00000000-0005-0000-0000-00000A000000}"/>
    <cellStyle name="Normal 2 3 3" xfId="17" xr:uid="{5F63C239-D3B2-473D-8771-7B7CDEBBB23F}"/>
    <cellStyle name="Normal 2 3 3 2" xfId="19" xr:uid="{DDD73A5B-E647-465F-B8B8-F0D2B3524920}"/>
    <cellStyle name="Normal 2 3 4" xfId="18" xr:uid="{C0B28153-7C48-47BF-A631-68A80A7C73AF}"/>
    <cellStyle name="Normal 2 4" xfId="8" xr:uid="{00000000-0005-0000-0000-00000B000000}"/>
    <cellStyle name="Normal 2 4 2" xfId="24" xr:uid="{2884504F-5189-4FB7-B2D8-788469D480C0}"/>
    <cellStyle name="Normal 2 5" xfId="15" xr:uid="{B4E13683-067D-4D19-A3A6-31908EF07268}"/>
    <cellStyle name="Normal 2 5 2" xfId="21" xr:uid="{E0BF6E86-DD7E-4CCE-914A-8E31A7F13F24}"/>
    <cellStyle name="Normal 2 6" xfId="20" xr:uid="{4449A577-2E77-4CE1-9E53-74E969FCDB87}"/>
    <cellStyle name="Normal 2 7" xfId="23" xr:uid="{C5F4A867-82CA-4516-9B3B-FE301152E2F0}"/>
    <cellStyle name="Normal 3 2 5" xfId="14" xr:uid="{00000000-0005-0000-0000-00000C000000}"/>
    <cellStyle name="Normal 381 3" xfId="13" xr:uid="{00000000-0005-0000-0000-00000D000000}"/>
    <cellStyle name="Percent" xfId="12" builtinId="5"/>
  </cellStyles>
  <dxfs count="0"/>
  <tableStyles count="0" defaultTableStyle="TableStyleMedium2" defaultPivotStyle="PivotStyleLight16"/>
  <colors>
    <mruColors>
      <color rgb="FFCCECFF"/>
      <color rgb="FFFFCC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55"/>
  <sheetViews>
    <sheetView view="pageBreakPreview" topLeftCell="A61" zoomScale="92" zoomScaleNormal="85" zoomScaleSheetLayoutView="92" workbookViewId="0">
      <selection activeCell="A105" sqref="A105"/>
    </sheetView>
  </sheetViews>
  <sheetFormatPr baseColWidth="10" defaultColWidth="9" defaultRowHeight="23.5" customHeight="1" x14ac:dyDescent="0.35"/>
  <cols>
    <col min="1" max="1" width="54" customWidth="1"/>
    <col min="2" max="2" width="9.19921875" style="3" customWidth="1"/>
    <col min="3" max="3" width="2.59765625" style="36" customWidth="1"/>
    <col min="4" max="4" width="14.59765625" style="36" customWidth="1"/>
    <col min="5" max="5" width="2.59765625" style="36" customWidth="1"/>
    <col min="6" max="6" width="14.59765625" style="36" customWidth="1"/>
    <col min="7" max="7" width="2.59765625" style="36" customWidth="1"/>
    <col min="8" max="8" width="14.59765625" style="36" customWidth="1"/>
    <col min="9" max="9" width="3" style="36" customWidth="1"/>
    <col min="10" max="10" width="14.59765625" style="36" customWidth="1"/>
    <col min="11" max="11" width="9" customWidth="1"/>
    <col min="12" max="12" width="15" customWidth="1"/>
    <col min="13" max="13" width="12.59765625" bestFit="1" customWidth="1"/>
    <col min="14" max="14" width="14.3984375" customWidth="1"/>
  </cols>
  <sheetData>
    <row r="1" spans="1:14" ht="23.5" customHeight="1" x14ac:dyDescent="0.4">
      <c r="A1" s="467" t="s">
        <v>164</v>
      </c>
      <c r="B1" s="467"/>
      <c r="C1" s="467"/>
      <c r="D1" s="467"/>
      <c r="E1" s="467"/>
      <c r="F1" s="467"/>
      <c r="G1" s="467"/>
      <c r="H1" s="126"/>
      <c r="I1" s="126"/>
      <c r="J1" s="126"/>
    </row>
    <row r="2" spans="1:14" ht="23.5" customHeight="1" x14ac:dyDescent="0.4">
      <c r="A2" s="467" t="s">
        <v>1</v>
      </c>
      <c r="B2" s="467"/>
      <c r="C2" s="467"/>
      <c r="D2" s="467"/>
      <c r="E2" s="467"/>
      <c r="F2" s="467"/>
      <c r="G2" s="467"/>
      <c r="H2" s="126"/>
      <c r="I2" s="126"/>
      <c r="J2" s="126"/>
    </row>
    <row r="3" spans="1:14" ht="23.5" customHeight="1" x14ac:dyDescent="0.4">
      <c r="A3" s="126"/>
      <c r="B3" s="1"/>
      <c r="C3"/>
      <c r="D3"/>
      <c r="E3"/>
      <c r="F3"/>
      <c r="G3"/>
      <c r="H3"/>
      <c r="I3"/>
      <c r="J3"/>
    </row>
    <row r="4" spans="1:14" ht="22.5" customHeight="1" x14ac:dyDescent="0.4">
      <c r="A4" s="126"/>
      <c r="B4" s="1"/>
      <c r="C4" s="1"/>
      <c r="D4" s="468" t="s">
        <v>2</v>
      </c>
      <c r="E4" s="468"/>
      <c r="F4" s="468"/>
      <c r="G4" s="2"/>
      <c r="H4" s="468" t="s">
        <v>3</v>
      </c>
      <c r="I4" s="468"/>
      <c r="J4" s="468"/>
    </row>
    <row r="5" spans="1:14" ht="22.5" customHeight="1" x14ac:dyDescent="0.35">
      <c r="C5" s="3"/>
      <c r="D5" s="4" t="s">
        <v>287</v>
      </c>
      <c r="E5"/>
      <c r="F5" s="4" t="s">
        <v>4</v>
      </c>
      <c r="G5" s="4"/>
      <c r="H5" s="7" t="str">
        <f>D5</f>
        <v>30 มิถุนายน</v>
      </c>
      <c r="I5"/>
      <c r="J5" s="7" t="str">
        <f>F5</f>
        <v>31 ธันวาคม</v>
      </c>
    </row>
    <row r="6" spans="1:14" ht="22.5" customHeight="1" x14ac:dyDescent="0.4">
      <c r="A6" s="6" t="s">
        <v>6</v>
      </c>
      <c r="B6" s="3" t="s">
        <v>7</v>
      </c>
      <c r="C6" s="7"/>
      <c r="D6" s="7">
        <v>2566</v>
      </c>
      <c r="E6" s="7"/>
      <c r="F6" s="7">
        <v>2565</v>
      </c>
      <c r="G6" s="7"/>
      <c r="H6" s="7">
        <f>D6</f>
        <v>2566</v>
      </c>
      <c r="I6" s="7"/>
      <c r="J6" s="7">
        <f>F6</f>
        <v>2565</v>
      </c>
    </row>
    <row r="7" spans="1:14" ht="22.5" customHeight="1" x14ac:dyDescent="0.4">
      <c r="A7" s="6"/>
      <c r="C7" s="7"/>
      <c r="D7" s="4" t="s">
        <v>8</v>
      </c>
      <c r="E7" s="7"/>
      <c r="F7" s="4"/>
      <c r="G7" s="7"/>
      <c r="H7" s="4" t="s">
        <v>8</v>
      </c>
      <c r="I7" s="7"/>
      <c r="J7" s="4"/>
    </row>
    <row r="8" spans="1:14" ht="22.5" customHeight="1" x14ac:dyDescent="0.35">
      <c r="C8" s="3"/>
      <c r="D8" s="466" t="s">
        <v>10</v>
      </c>
      <c r="E8" s="466"/>
      <c r="F8" s="466"/>
      <c r="G8" s="466"/>
      <c r="H8" s="466"/>
      <c r="I8" s="466"/>
      <c r="J8" s="466"/>
    </row>
    <row r="9" spans="1:14" ht="22.5" customHeight="1" x14ac:dyDescent="0.35">
      <c r="A9" s="9" t="s">
        <v>11</v>
      </c>
      <c r="C9" s="10"/>
      <c r="D9" s="10"/>
      <c r="E9" s="10"/>
      <c r="F9" s="10"/>
      <c r="G9" s="10"/>
      <c r="H9" s="10"/>
      <c r="I9" s="10"/>
      <c r="J9" s="10"/>
    </row>
    <row r="10" spans="1:14" ht="22.5" customHeight="1" x14ac:dyDescent="0.35">
      <c r="A10" s="11" t="s">
        <v>12</v>
      </c>
      <c r="C10" s="12"/>
      <c r="D10" s="12">
        <v>534142</v>
      </c>
      <c r="E10" s="12"/>
      <c r="F10" s="12">
        <v>319334</v>
      </c>
      <c r="G10" s="12"/>
      <c r="H10" s="12">
        <v>108436</v>
      </c>
      <c r="I10" s="13"/>
      <c r="J10" s="12">
        <v>53756</v>
      </c>
      <c r="K10" s="250"/>
      <c r="M10" s="383"/>
      <c r="N10" s="24"/>
    </row>
    <row r="11" spans="1:14" ht="22.5" customHeight="1" x14ac:dyDescent="0.35">
      <c r="A11" s="11" t="s">
        <v>13</v>
      </c>
      <c r="B11" s="3">
        <v>3</v>
      </c>
      <c r="C11" s="12"/>
      <c r="D11" s="12">
        <v>1098403</v>
      </c>
      <c r="E11" s="12"/>
      <c r="F11" s="12">
        <v>1035296</v>
      </c>
      <c r="G11" s="12"/>
      <c r="H11" s="12">
        <v>10962</v>
      </c>
      <c r="I11" s="13"/>
      <c r="J11" s="12">
        <v>19675</v>
      </c>
      <c r="K11" s="250"/>
      <c r="L11" s="24"/>
      <c r="M11" s="383"/>
      <c r="N11" s="24"/>
    </row>
    <row r="12" spans="1:14" ht="22.5" customHeight="1" x14ac:dyDescent="0.35">
      <c r="A12" s="11" t="s">
        <v>14</v>
      </c>
      <c r="C12" s="12"/>
      <c r="D12" s="12">
        <v>248804</v>
      </c>
      <c r="E12" s="12"/>
      <c r="F12" s="12">
        <v>199470</v>
      </c>
      <c r="G12" s="12"/>
      <c r="H12" s="12">
        <v>45609</v>
      </c>
      <c r="I12" s="13"/>
      <c r="J12" s="12">
        <v>48866</v>
      </c>
      <c r="K12" s="250"/>
      <c r="L12" s="24"/>
      <c r="M12" s="383"/>
      <c r="N12" s="24"/>
    </row>
    <row r="13" spans="1:14" ht="22.5" customHeight="1" x14ac:dyDescent="0.35">
      <c r="A13" s="11" t="s">
        <v>263</v>
      </c>
      <c r="C13" s="12"/>
      <c r="D13" s="12">
        <v>301935</v>
      </c>
      <c r="E13" s="12"/>
      <c r="F13" s="12">
        <v>362708</v>
      </c>
      <c r="G13" s="12"/>
      <c r="H13" s="12">
        <v>0</v>
      </c>
      <c r="I13" s="13"/>
      <c r="J13" s="12">
        <v>0</v>
      </c>
      <c r="K13" s="250"/>
      <c r="L13" s="24"/>
      <c r="M13" s="383"/>
      <c r="N13" s="24"/>
    </row>
    <row r="14" spans="1:14" ht="22.5" customHeight="1" x14ac:dyDescent="0.35">
      <c r="A14" s="11" t="s">
        <v>254</v>
      </c>
      <c r="C14" s="12"/>
      <c r="D14" s="12">
        <v>378664</v>
      </c>
      <c r="E14" s="12"/>
      <c r="F14" s="12">
        <v>175861</v>
      </c>
      <c r="G14" s="12"/>
      <c r="H14" s="12">
        <v>0</v>
      </c>
      <c r="I14" s="13"/>
      <c r="J14" s="18">
        <v>0</v>
      </c>
      <c r="K14" s="250"/>
      <c r="L14" s="24"/>
      <c r="M14" s="383"/>
      <c r="N14" s="24"/>
    </row>
    <row r="15" spans="1:14" ht="22.5" customHeight="1" x14ac:dyDescent="0.35">
      <c r="A15" s="16" t="s">
        <v>15</v>
      </c>
      <c r="C15" s="17"/>
      <c r="D15" s="25">
        <v>544044</v>
      </c>
      <c r="E15" s="17"/>
      <c r="F15" s="12">
        <v>350604</v>
      </c>
      <c r="G15" s="12"/>
      <c r="H15" s="12">
        <v>96233</v>
      </c>
      <c r="I15" s="13"/>
      <c r="J15" s="12">
        <v>70077</v>
      </c>
      <c r="K15" s="250"/>
      <c r="L15" s="24"/>
      <c r="M15" s="383"/>
      <c r="N15" s="24"/>
    </row>
    <row r="16" spans="1:14" ht="22.5" customHeight="1" x14ac:dyDescent="0.35">
      <c r="A16" s="16" t="s">
        <v>137</v>
      </c>
      <c r="C16" s="17"/>
      <c r="D16" s="18">
        <v>73966</v>
      </c>
      <c r="E16" s="17"/>
      <c r="F16" s="12">
        <v>59750</v>
      </c>
      <c r="G16" s="12"/>
      <c r="H16" s="12">
        <v>1723506</v>
      </c>
      <c r="I16" s="13"/>
      <c r="J16" s="12">
        <v>450036</v>
      </c>
      <c r="K16" s="250"/>
      <c r="L16" s="24"/>
      <c r="M16" s="383"/>
      <c r="N16" s="24"/>
    </row>
    <row r="17" spans="1:14" ht="22.5" customHeight="1" x14ac:dyDescent="0.35">
      <c r="A17" s="16" t="s">
        <v>192</v>
      </c>
      <c r="C17" s="17"/>
      <c r="D17" s="18">
        <v>0</v>
      </c>
      <c r="E17" s="17"/>
      <c r="F17" s="12">
        <v>0</v>
      </c>
      <c r="G17" s="12"/>
      <c r="H17" s="12">
        <v>40546</v>
      </c>
      <c r="I17" s="13"/>
      <c r="J17" s="12">
        <v>56640</v>
      </c>
      <c r="K17" s="250"/>
      <c r="L17" s="24"/>
      <c r="M17" s="383"/>
      <c r="N17" s="24"/>
    </row>
    <row r="18" spans="1:14" ht="22.5" customHeight="1" x14ac:dyDescent="0.35">
      <c r="A18" s="16" t="s">
        <v>16</v>
      </c>
      <c r="C18" s="18"/>
      <c r="D18" s="18">
        <v>636539</v>
      </c>
      <c r="E18" s="18"/>
      <c r="F18" s="12">
        <v>640808</v>
      </c>
      <c r="G18" s="12"/>
      <c r="H18" s="12">
        <v>2913</v>
      </c>
      <c r="I18" s="13"/>
      <c r="J18" s="12">
        <v>1900</v>
      </c>
      <c r="K18" s="250"/>
      <c r="L18" s="24"/>
      <c r="M18" s="383"/>
      <c r="N18" s="24"/>
    </row>
    <row r="19" spans="1:14" ht="22.5" customHeight="1" x14ac:dyDescent="0.35">
      <c r="A19" s="16" t="s">
        <v>193</v>
      </c>
      <c r="B19" s="3">
        <v>7</v>
      </c>
      <c r="C19" s="18"/>
      <c r="D19" s="12">
        <v>24093</v>
      </c>
      <c r="E19" s="18"/>
      <c r="F19" s="12">
        <v>18052</v>
      </c>
      <c r="G19" s="12"/>
      <c r="H19" s="18">
        <v>10008</v>
      </c>
      <c r="I19" s="13"/>
      <c r="J19" s="12">
        <v>4000</v>
      </c>
      <c r="K19" s="250"/>
      <c r="L19" s="24"/>
      <c r="M19" s="383"/>
      <c r="N19" s="24"/>
    </row>
    <row r="20" spans="1:14" ht="22.5" customHeight="1" x14ac:dyDescent="0.35">
      <c r="A20" s="16" t="s">
        <v>17</v>
      </c>
      <c r="C20" s="12"/>
      <c r="D20" s="25">
        <v>289696</v>
      </c>
      <c r="E20" s="12"/>
      <c r="F20" s="12">
        <v>151335</v>
      </c>
      <c r="G20" s="12"/>
      <c r="H20" s="18">
        <f>50958</f>
        <v>50958</v>
      </c>
      <c r="I20" s="13"/>
      <c r="J20" s="12">
        <v>22275</v>
      </c>
      <c r="K20" s="250"/>
      <c r="L20" s="24"/>
      <c r="M20" s="383"/>
      <c r="N20" s="24"/>
    </row>
    <row r="21" spans="1:14" s="2" customFormat="1" ht="22.5" customHeight="1" x14ac:dyDescent="0.35">
      <c r="A21" s="2" t="s">
        <v>18</v>
      </c>
      <c r="B21" s="19"/>
      <c r="C21" s="21"/>
      <c r="D21" s="20">
        <f>SUM(D10:D20)</f>
        <v>4130286</v>
      </c>
      <c r="E21" s="21"/>
      <c r="F21" s="20">
        <f>SUM(F10:F20)</f>
        <v>3313218</v>
      </c>
      <c r="G21" s="21"/>
      <c r="H21" s="20">
        <f>SUM(H10:H20)</f>
        <v>2089171</v>
      </c>
      <c r="I21" s="21"/>
      <c r="J21" s="20">
        <f>SUM(J10:J20)</f>
        <v>727225</v>
      </c>
      <c r="L21" s="24">
        <f>D21-D64</f>
        <v>-292002</v>
      </c>
      <c r="M21" s="48"/>
      <c r="N21" s="24"/>
    </row>
    <row r="22" spans="1:14" ht="15.5" customHeight="1" x14ac:dyDescent="0.35">
      <c r="A22" s="2"/>
      <c r="C22" s="116"/>
      <c r="D22" s="254"/>
      <c r="E22" s="116"/>
      <c r="F22" s="116"/>
      <c r="G22" s="116"/>
      <c r="H22" s="24"/>
      <c r="I22" s="24"/>
      <c r="J22" s="24"/>
      <c r="L22" s="24"/>
      <c r="N22" s="24"/>
    </row>
    <row r="23" spans="1:14" ht="22.5" customHeight="1" x14ac:dyDescent="0.35">
      <c r="A23" s="9" t="s">
        <v>19</v>
      </c>
      <c r="C23" s="116"/>
      <c r="D23" s="116"/>
      <c r="E23" s="116"/>
      <c r="F23" s="116"/>
      <c r="G23" s="116"/>
      <c r="H23" s="116"/>
      <c r="I23" s="116"/>
      <c r="J23" s="116"/>
      <c r="L23" s="24"/>
      <c r="N23" s="24"/>
    </row>
    <row r="24" spans="1:14" ht="22.5" customHeight="1" x14ac:dyDescent="0.35">
      <c r="A24" s="16" t="s">
        <v>20</v>
      </c>
      <c r="C24" s="116"/>
      <c r="D24" s="116">
        <v>247</v>
      </c>
      <c r="E24" s="116"/>
      <c r="F24" s="116">
        <v>5595</v>
      </c>
      <c r="G24" s="116"/>
      <c r="H24" s="116">
        <v>44</v>
      </c>
      <c r="I24" s="116"/>
      <c r="J24" s="116">
        <v>5049</v>
      </c>
      <c r="L24" s="24"/>
      <c r="M24" s="383"/>
      <c r="N24" s="24"/>
    </row>
    <row r="25" spans="1:14" ht="22.5" customHeight="1" x14ac:dyDescent="0.35">
      <c r="A25" s="16" t="s">
        <v>264</v>
      </c>
      <c r="C25" s="26"/>
      <c r="D25" s="12">
        <v>324274</v>
      </c>
      <c r="E25" s="26"/>
      <c r="F25" s="12">
        <v>182015</v>
      </c>
      <c r="G25" s="12"/>
      <c r="H25" s="12">
        <v>0</v>
      </c>
      <c r="I25" s="13"/>
      <c r="J25" s="12">
        <v>0</v>
      </c>
      <c r="K25" s="250"/>
      <c r="L25" s="24"/>
      <c r="M25" s="383"/>
      <c r="N25" s="24"/>
    </row>
    <row r="26" spans="1:14" ht="22.5" customHeight="1" x14ac:dyDescent="0.35">
      <c r="A26" s="16" t="s">
        <v>255</v>
      </c>
      <c r="C26" s="26"/>
      <c r="D26" s="12">
        <v>34487</v>
      </c>
      <c r="E26" s="26"/>
      <c r="F26" s="12">
        <v>2780</v>
      </c>
      <c r="G26" s="12"/>
      <c r="H26" s="12">
        <v>0</v>
      </c>
      <c r="I26" s="13"/>
      <c r="J26" s="12">
        <v>0</v>
      </c>
      <c r="K26" s="250"/>
      <c r="L26" s="24"/>
      <c r="M26" s="383"/>
      <c r="N26" s="24"/>
    </row>
    <row r="27" spans="1:14" ht="22.5" customHeight="1" x14ac:dyDescent="0.35">
      <c r="A27" s="16" t="s">
        <v>236</v>
      </c>
      <c r="B27" s="3" t="s">
        <v>317</v>
      </c>
      <c r="C27" s="26"/>
      <c r="D27" s="12">
        <v>382210</v>
      </c>
      <c r="E27" s="26"/>
      <c r="F27" s="12">
        <v>4695555</v>
      </c>
      <c r="G27" s="12"/>
      <c r="H27" s="12">
        <v>156441</v>
      </c>
      <c r="I27" s="13"/>
      <c r="J27" s="12">
        <v>4598209</v>
      </c>
      <c r="K27" s="250"/>
      <c r="L27" s="24"/>
      <c r="M27" s="383"/>
      <c r="N27" s="24"/>
    </row>
    <row r="28" spans="1:14" ht="22.5" customHeight="1" x14ac:dyDescent="0.35">
      <c r="A28" s="16" t="s">
        <v>22</v>
      </c>
      <c r="B28" s="3">
        <v>5</v>
      </c>
      <c r="C28" s="116"/>
      <c r="D28" s="12">
        <v>0</v>
      </c>
      <c r="E28" s="116"/>
      <c r="F28" s="12">
        <v>0</v>
      </c>
      <c r="G28" s="12"/>
      <c r="H28" s="12">
        <v>6435099</v>
      </c>
      <c r="I28" s="13"/>
      <c r="J28" s="12">
        <v>6353249</v>
      </c>
      <c r="K28" s="250"/>
      <c r="L28" s="24"/>
      <c r="M28" s="383"/>
      <c r="N28" s="24"/>
    </row>
    <row r="29" spans="1:14" ht="22.5" customHeight="1" x14ac:dyDescent="0.35">
      <c r="A29" s="16" t="s">
        <v>243</v>
      </c>
      <c r="B29" s="3">
        <v>5</v>
      </c>
      <c r="C29" s="116"/>
      <c r="D29" s="18">
        <v>6565260</v>
      </c>
      <c r="E29" s="116"/>
      <c r="F29" s="12">
        <v>1495270</v>
      </c>
      <c r="G29" s="12"/>
      <c r="H29" s="12">
        <v>6530131</v>
      </c>
      <c r="I29" s="13"/>
      <c r="J29" s="18">
        <v>1417186</v>
      </c>
      <c r="K29" s="250"/>
      <c r="L29" s="24"/>
      <c r="M29" s="383"/>
      <c r="N29" s="24"/>
    </row>
    <row r="30" spans="1:14" ht="22.5" customHeight="1" x14ac:dyDescent="0.35">
      <c r="A30" s="16" t="s">
        <v>204</v>
      </c>
      <c r="B30" s="3">
        <v>5</v>
      </c>
      <c r="C30" s="116"/>
      <c r="D30" s="18">
        <v>1174133</v>
      </c>
      <c r="E30" s="116"/>
      <c r="F30" s="12">
        <v>1172353</v>
      </c>
      <c r="G30" s="12"/>
      <c r="H30" s="12">
        <v>1180597</v>
      </c>
      <c r="I30" s="13"/>
      <c r="J30" s="12">
        <v>1180597</v>
      </c>
      <c r="K30" s="250"/>
      <c r="L30" s="24"/>
      <c r="M30" s="383"/>
      <c r="N30" s="24"/>
    </row>
    <row r="31" spans="1:14" ht="22.5" customHeight="1" x14ac:dyDescent="0.35">
      <c r="A31" s="16" t="s">
        <v>185</v>
      </c>
      <c r="C31" s="116"/>
      <c r="D31" s="18">
        <v>0</v>
      </c>
      <c r="E31" s="116"/>
      <c r="F31" s="12">
        <v>0</v>
      </c>
      <c r="G31" s="12"/>
      <c r="H31" s="18">
        <v>0</v>
      </c>
      <c r="I31" s="13"/>
      <c r="J31" s="12">
        <v>12226</v>
      </c>
      <c r="K31" s="250"/>
      <c r="L31" s="24"/>
      <c r="M31" s="383"/>
      <c r="N31" s="24"/>
    </row>
    <row r="32" spans="1:14" ht="22.5" customHeight="1" x14ac:dyDescent="0.35">
      <c r="A32" s="16" t="s">
        <v>256</v>
      </c>
      <c r="C32" s="116"/>
      <c r="D32" s="12">
        <v>57864</v>
      </c>
      <c r="E32" s="116"/>
      <c r="F32" s="12">
        <v>58336</v>
      </c>
      <c r="G32" s="12"/>
      <c r="H32" s="12">
        <v>0</v>
      </c>
      <c r="I32" s="13"/>
      <c r="J32" s="12">
        <v>0</v>
      </c>
      <c r="K32" s="250"/>
      <c r="L32" s="24"/>
      <c r="M32" s="383"/>
      <c r="N32" s="24"/>
    </row>
    <row r="33" spans="1:14" ht="22.5" customHeight="1" x14ac:dyDescent="0.35">
      <c r="A33" s="16" t="s">
        <v>222</v>
      </c>
      <c r="B33" s="3">
        <v>6</v>
      </c>
      <c r="C33" s="116"/>
      <c r="D33" s="12">
        <v>2544321</v>
      </c>
      <c r="E33" s="116"/>
      <c r="F33" s="12">
        <v>2507068</v>
      </c>
      <c r="G33" s="12"/>
      <c r="H33" s="12">
        <v>488135</v>
      </c>
      <c r="I33" s="13"/>
      <c r="J33" s="12">
        <v>503509</v>
      </c>
      <c r="K33" s="250"/>
      <c r="L33" s="24"/>
      <c r="M33" s="383"/>
      <c r="N33" s="24"/>
    </row>
    <row r="34" spans="1:14" ht="22.5" customHeight="1" x14ac:dyDescent="0.35">
      <c r="A34" s="16" t="s">
        <v>151</v>
      </c>
      <c r="C34" s="116"/>
      <c r="D34" s="12">
        <v>114172</v>
      </c>
      <c r="E34" s="116"/>
      <c r="F34" s="12">
        <v>133211</v>
      </c>
      <c r="G34" s="12"/>
      <c r="H34" s="12">
        <v>114172</v>
      </c>
      <c r="I34" s="13"/>
      <c r="J34" s="12">
        <v>133211</v>
      </c>
      <c r="K34" s="250"/>
      <c r="L34" s="24"/>
      <c r="M34" s="383"/>
      <c r="N34" s="24"/>
    </row>
    <row r="35" spans="1:14" ht="22.5" customHeight="1" x14ac:dyDescent="0.35">
      <c r="A35" s="16" t="s">
        <v>150</v>
      </c>
      <c r="C35" s="116"/>
      <c r="D35" s="18">
        <v>91689</v>
      </c>
      <c r="E35" s="116"/>
      <c r="F35" s="12">
        <v>81983</v>
      </c>
      <c r="G35" s="12"/>
      <c r="H35" s="12">
        <v>73115</v>
      </c>
      <c r="I35" s="13"/>
      <c r="J35" s="12">
        <v>76557</v>
      </c>
      <c r="K35" s="250"/>
      <c r="L35" s="24"/>
      <c r="M35" s="383"/>
      <c r="N35" s="24"/>
    </row>
    <row r="36" spans="1:14" ht="22.5" customHeight="1" x14ac:dyDescent="0.35">
      <c r="A36" s="16" t="s">
        <v>180</v>
      </c>
      <c r="C36" s="116"/>
      <c r="D36" s="12">
        <v>361144</v>
      </c>
      <c r="E36" s="116"/>
      <c r="F36" s="12">
        <v>383641</v>
      </c>
      <c r="G36" s="12"/>
      <c r="H36" s="12">
        <v>14613</v>
      </c>
      <c r="I36" s="13"/>
      <c r="J36" s="12">
        <v>14605</v>
      </c>
      <c r="K36" s="250"/>
      <c r="L36" s="24"/>
      <c r="M36" s="383"/>
      <c r="N36" s="24"/>
    </row>
    <row r="37" spans="1:14" ht="22.5" customHeight="1" x14ac:dyDescent="0.35">
      <c r="A37" s="16" t="s">
        <v>216</v>
      </c>
      <c r="C37" s="116"/>
      <c r="D37" s="12">
        <v>4027599</v>
      </c>
      <c r="E37" s="116"/>
      <c r="F37" s="18">
        <v>4027599</v>
      </c>
      <c r="G37" s="12"/>
      <c r="H37" s="12">
        <v>0</v>
      </c>
      <c r="I37" s="13"/>
      <c r="J37" s="12">
        <v>0</v>
      </c>
      <c r="K37" s="250"/>
      <c r="L37" s="24"/>
      <c r="M37" s="383"/>
      <c r="N37" s="24"/>
    </row>
    <row r="38" spans="1:14" ht="22.5" customHeight="1" x14ac:dyDescent="0.35">
      <c r="A38" s="16" t="s">
        <v>217</v>
      </c>
      <c r="C38" s="116"/>
      <c r="D38" s="12">
        <v>1101153</v>
      </c>
      <c r="E38" s="116"/>
      <c r="F38" s="12">
        <v>829630</v>
      </c>
      <c r="G38" s="12"/>
      <c r="H38" s="12">
        <v>369062</v>
      </c>
      <c r="I38" s="13"/>
      <c r="J38" s="12">
        <v>293950</v>
      </c>
      <c r="K38" s="250"/>
      <c r="L38" s="24"/>
      <c r="M38" s="383"/>
      <c r="N38" s="24"/>
    </row>
    <row r="39" spans="1:14" ht="22.5" customHeight="1" x14ac:dyDescent="0.35">
      <c r="A39" s="16" t="s">
        <v>25</v>
      </c>
      <c r="C39" s="116"/>
      <c r="D39" s="12">
        <v>166760</v>
      </c>
      <c r="E39" s="116"/>
      <c r="F39" s="12">
        <v>85965</v>
      </c>
      <c r="G39" s="12"/>
      <c r="H39" s="18">
        <v>55620</v>
      </c>
      <c r="I39" s="13"/>
      <c r="J39" s="12">
        <v>0</v>
      </c>
      <c r="K39" s="250"/>
      <c r="L39" s="24"/>
      <c r="M39" s="383"/>
      <c r="N39" s="24"/>
    </row>
    <row r="40" spans="1:14" ht="22.5" customHeight="1" x14ac:dyDescent="0.35">
      <c r="A40" s="16" t="s">
        <v>194</v>
      </c>
      <c r="C40" s="26"/>
      <c r="D40" s="12">
        <v>185157</v>
      </c>
      <c r="E40" s="26"/>
      <c r="F40" s="12">
        <v>187395</v>
      </c>
      <c r="G40" s="12"/>
      <c r="H40" s="12">
        <v>143525</v>
      </c>
      <c r="I40" s="13"/>
      <c r="J40" s="12">
        <v>143248</v>
      </c>
      <c r="K40" s="250"/>
      <c r="L40" s="24"/>
      <c r="M40" s="383"/>
      <c r="N40" s="24"/>
    </row>
    <row r="41" spans="1:14" ht="22.5" customHeight="1" x14ac:dyDescent="0.35">
      <c r="A41" s="16" t="s">
        <v>26</v>
      </c>
      <c r="C41" s="44"/>
      <c r="D41" s="12">
        <v>115548</v>
      </c>
      <c r="E41" s="44"/>
      <c r="F41" s="12">
        <v>103758</v>
      </c>
      <c r="G41" s="12"/>
      <c r="H41" s="12">
        <v>4856</v>
      </c>
      <c r="I41" s="13"/>
      <c r="J41" s="12">
        <v>5468</v>
      </c>
      <c r="K41" s="250"/>
      <c r="L41" s="24"/>
      <c r="M41" s="383"/>
      <c r="N41" s="24"/>
    </row>
    <row r="42" spans="1:14" s="2" customFormat="1" ht="22.5" customHeight="1" x14ac:dyDescent="0.35">
      <c r="A42" s="2" t="s">
        <v>27</v>
      </c>
      <c r="B42" s="19"/>
      <c r="C42" s="48"/>
      <c r="D42" s="29">
        <f>SUM(D24:D41)</f>
        <v>17246018</v>
      </c>
      <c r="E42" s="48"/>
      <c r="F42" s="29">
        <f>SUM(F24:F41)</f>
        <v>15952154</v>
      </c>
      <c r="G42" s="48"/>
      <c r="H42" s="29">
        <f>SUM(H24:H41)</f>
        <v>15565410</v>
      </c>
      <c r="I42" s="48"/>
      <c r="J42" s="29">
        <f>SUM(J24:J41)</f>
        <v>14737064</v>
      </c>
      <c r="L42" s="24"/>
      <c r="N42" s="24"/>
    </row>
    <row r="43" spans="1:14" ht="15.5" customHeight="1" x14ac:dyDescent="0.35">
      <c r="C43" s="116"/>
      <c r="D43" s="116"/>
      <c r="E43" s="116"/>
      <c r="F43" s="116"/>
      <c r="G43" s="116"/>
      <c r="H43" s="116"/>
      <c r="I43" s="116"/>
      <c r="J43" s="116"/>
      <c r="L43" s="24"/>
      <c r="N43" s="24"/>
    </row>
    <row r="44" spans="1:14" s="2" customFormat="1" ht="22.5" customHeight="1" thickBot="1" x14ac:dyDescent="0.4">
      <c r="A44" s="2" t="s">
        <v>28</v>
      </c>
      <c r="B44" s="19"/>
      <c r="C44" s="21"/>
      <c r="D44" s="30">
        <f>+D21+D42</f>
        <v>21376304</v>
      </c>
      <c r="E44" s="21"/>
      <c r="F44" s="30">
        <f>+F21+F42</f>
        <v>19265372</v>
      </c>
      <c r="G44" s="21"/>
      <c r="H44" s="30">
        <f>+H21+H42</f>
        <v>17654581</v>
      </c>
      <c r="I44" s="21"/>
      <c r="J44" s="30">
        <f>+J21+J42</f>
        <v>15464289</v>
      </c>
      <c r="L44" s="24"/>
      <c r="M44" s="341"/>
      <c r="N44" s="24"/>
    </row>
    <row r="45" spans="1:14" s="2" customFormat="1" ht="22.5" customHeight="1" thickTop="1" x14ac:dyDescent="0.35">
      <c r="B45" s="19"/>
      <c r="C45" s="31"/>
      <c r="D45" s="31"/>
      <c r="E45" s="31"/>
      <c r="F45" s="31"/>
      <c r="G45" s="31"/>
      <c r="H45" s="31"/>
      <c r="I45" s="31"/>
      <c r="J45" s="31"/>
      <c r="L45" s="24"/>
      <c r="N45" s="24"/>
    </row>
    <row r="46" spans="1:14" ht="23.5" customHeight="1" x14ac:dyDescent="0.4">
      <c r="A46" s="467" t="s">
        <v>164</v>
      </c>
      <c r="B46" s="467"/>
      <c r="C46" s="467"/>
      <c r="D46" s="467"/>
      <c r="E46" s="467"/>
      <c r="F46" s="467"/>
      <c r="G46" s="467"/>
      <c r="H46" s="126"/>
      <c r="I46" s="126"/>
      <c r="J46" s="126"/>
      <c r="L46" s="24"/>
      <c r="N46" s="24"/>
    </row>
    <row r="47" spans="1:14" ht="23.5" customHeight="1" x14ac:dyDescent="0.4">
      <c r="A47" s="467" t="s">
        <v>1</v>
      </c>
      <c r="B47" s="467"/>
      <c r="C47" s="467"/>
      <c r="D47" s="467"/>
      <c r="E47" s="467"/>
      <c r="F47" s="467"/>
      <c r="G47" s="467"/>
      <c r="H47" s="126"/>
      <c r="I47" s="126"/>
      <c r="J47" s="126"/>
      <c r="L47" s="24"/>
      <c r="N47" s="24"/>
    </row>
    <row r="48" spans="1:14" ht="23.5" customHeight="1" x14ac:dyDescent="0.35">
      <c r="C48" s="32"/>
      <c r="D48" s="32"/>
      <c r="E48" s="32"/>
      <c r="F48" s="32"/>
      <c r="G48" s="32"/>
      <c r="H48" s="32"/>
      <c r="I48" s="32"/>
      <c r="J48" s="32"/>
      <c r="L48" s="24"/>
      <c r="N48" s="24"/>
    </row>
    <row r="49" spans="1:14" ht="23.5" customHeight="1" x14ac:dyDescent="0.4">
      <c r="A49" s="126"/>
      <c r="B49" s="19"/>
      <c r="C49" s="19"/>
      <c r="D49" s="468" t="s">
        <v>2</v>
      </c>
      <c r="E49" s="468"/>
      <c r="F49" s="468"/>
      <c r="G49" s="2"/>
      <c r="H49" s="468" t="s">
        <v>3</v>
      </c>
      <c r="I49" s="468"/>
      <c r="J49" s="468"/>
      <c r="L49" s="24"/>
      <c r="N49" s="24"/>
    </row>
    <row r="50" spans="1:14" ht="23.5" customHeight="1" x14ac:dyDescent="0.35">
      <c r="C50" s="3"/>
      <c r="D50" s="4" t="s">
        <v>287</v>
      </c>
      <c r="E50"/>
      <c r="F50" s="4" t="s">
        <v>4</v>
      </c>
      <c r="G50" s="4"/>
      <c r="H50" s="4" t="s">
        <v>287</v>
      </c>
      <c r="I50"/>
      <c r="J50" s="4" t="s">
        <v>4</v>
      </c>
      <c r="L50" s="24"/>
      <c r="N50" s="24"/>
    </row>
    <row r="51" spans="1:14" ht="23.5" customHeight="1" x14ac:dyDescent="0.4">
      <c r="A51" s="6" t="s">
        <v>29</v>
      </c>
      <c r="B51" s="3" t="s">
        <v>7</v>
      </c>
      <c r="C51" s="7"/>
      <c r="D51" s="7">
        <v>2566</v>
      </c>
      <c r="E51" s="7"/>
      <c r="F51" s="7">
        <v>2565</v>
      </c>
      <c r="G51" s="7"/>
      <c r="H51" s="7">
        <v>2566</v>
      </c>
      <c r="I51" s="7"/>
      <c r="J51" s="7">
        <v>2565</v>
      </c>
      <c r="L51" s="24"/>
      <c r="N51" s="24"/>
    </row>
    <row r="52" spans="1:14" ht="23.5" customHeight="1" x14ac:dyDescent="0.4">
      <c r="A52" s="6"/>
      <c r="C52" s="7"/>
      <c r="D52" s="4" t="s">
        <v>8</v>
      </c>
      <c r="E52" s="7"/>
      <c r="F52" s="4"/>
      <c r="G52" s="7"/>
      <c r="H52" s="4" t="s">
        <v>8</v>
      </c>
      <c r="I52" s="7"/>
      <c r="J52" s="4"/>
      <c r="L52" s="24"/>
      <c r="N52" s="24"/>
    </row>
    <row r="53" spans="1:14" ht="23.5" customHeight="1" x14ac:dyDescent="0.4">
      <c r="A53" s="126"/>
      <c r="C53" s="3"/>
      <c r="D53" s="466" t="s">
        <v>10</v>
      </c>
      <c r="E53" s="466"/>
      <c r="F53" s="466"/>
      <c r="G53" s="466"/>
      <c r="H53" s="466"/>
      <c r="I53" s="466"/>
      <c r="J53" s="466"/>
      <c r="L53" s="24"/>
      <c r="N53" s="24"/>
    </row>
    <row r="54" spans="1:14" ht="23.5" customHeight="1" x14ac:dyDescent="0.35">
      <c r="A54" s="9" t="s">
        <v>30</v>
      </c>
      <c r="C54" s="10"/>
      <c r="D54" s="10"/>
      <c r="E54" s="10"/>
      <c r="F54" s="10"/>
      <c r="G54" s="10"/>
      <c r="H54" s="10"/>
      <c r="I54" s="10"/>
      <c r="J54" s="10"/>
      <c r="L54" s="24"/>
      <c r="M54" s="24"/>
      <c r="N54" s="24"/>
    </row>
    <row r="55" spans="1:14" ht="23.5" customHeight="1" x14ac:dyDescent="0.35">
      <c r="A55" t="s">
        <v>225</v>
      </c>
      <c r="B55" s="3">
        <v>7</v>
      </c>
      <c r="C55" s="34"/>
      <c r="D55" s="12">
        <v>1997909</v>
      </c>
      <c r="E55" s="116"/>
      <c r="F55" s="12">
        <v>1201268</v>
      </c>
      <c r="G55" s="12"/>
      <c r="H55" s="12">
        <v>1058069</v>
      </c>
      <c r="I55" s="13"/>
      <c r="J55" s="12">
        <v>674468</v>
      </c>
      <c r="K55" s="250"/>
      <c r="L55" s="24"/>
      <c r="M55" s="24"/>
      <c r="N55" s="24"/>
    </row>
    <row r="56" spans="1:14" ht="23.5" customHeight="1" x14ac:dyDescent="0.35">
      <c r="A56" t="s">
        <v>31</v>
      </c>
      <c r="C56" s="34"/>
      <c r="D56" s="12">
        <v>542337</v>
      </c>
      <c r="E56" s="116"/>
      <c r="F56" s="12">
        <v>497400</v>
      </c>
      <c r="G56" s="12"/>
      <c r="H56" s="12">
        <v>39886</v>
      </c>
      <c r="I56" s="13"/>
      <c r="J56" s="18">
        <v>52449</v>
      </c>
      <c r="K56" s="250"/>
      <c r="L56" s="24"/>
      <c r="M56" s="24"/>
      <c r="N56" s="24"/>
    </row>
    <row r="57" spans="1:14" ht="23.5" customHeight="1" x14ac:dyDescent="0.35">
      <c r="A57" s="16" t="s">
        <v>32</v>
      </c>
      <c r="C57" s="34"/>
      <c r="D57" s="18">
        <v>851166</v>
      </c>
      <c r="E57" s="12"/>
      <c r="F57" s="12">
        <v>815379</v>
      </c>
      <c r="G57" s="12"/>
      <c r="H57" s="12">
        <v>45336</v>
      </c>
      <c r="I57" s="12"/>
      <c r="J57" s="12">
        <v>79667</v>
      </c>
      <c r="K57" s="250"/>
      <c r="L57" s="24"/>
      <c r="M57" s="24"/>
      <c r="N57" s="24"/>
    </row>
    <row r="58" spans="1:14" ht="23.5" customHeight="1" x14ac:dyDescent="0.35">
      <c r="A58" s="16" t="s">
        <v>183</v>
      </c>
      <c r="B58" s="3">
        <v>7</v>
      </c>
      <c r="C58" s="117"/>
      <c r="D58" s="12">
        <v>239363</v>
      </c>
      <c r="E58" s="116"/>
      <c r="F58" s="12">
        <v>169791</v>
      </c>
      <c r="G58" s="12"/>
      <c r="H58" s="12">
        <v>218175</v>
      </c>
      <c r="I58" s="13"/>
      <c r="J58" s="12">
        <v>137153</v>
      </c>
      <c r="K58" s="250"/>
      <c r="L58" s="24"/>
      <c r="M58" s="24"/>
      <c r="N58" s="24"/>
    </row>
    <row r="59" spans="1:14" ht="23.5" customHeight="1" x14ac:dyDescent="0.35">
      <c r="A59" t="s">
        <v>181</v>
      </c>
      <c r="B59" s="3">
        <v>7</v>
      </c>
      <c r="C59" s="117"/>
      <c r="D59" s="12">
        <v>151252</v>
      </c>
      <c r="E59" s="116"/>
      <c r="F59" s="12">
        <v>163465</v>
      </c>
      <c r="G59" s="12"/>
      <c r="H59" s="12">
        <v>7606</v>
      </c>
      <c r="I59" s="13"/>
      <c r="J59" s="12">
        <v>10023</v>
      </c>
      <c r="K59" s="250"/>
      <c r="L59" s="24"/>
      <c r="M59" s="24"/>
      <c r="N59" s="24"/>
    </row>
    <row r="60" spans="1:14" ht="23.5" customHeight="1" x14ac:dyDescent="0.35">
      <c r="A60" t="s">
        <v>273</v>
      </c>
      <c r="B60" s="3">
        <v>7</v>
      </c>
      <c r="C60" s="117"/>
      <c r="D60" s="12">
        <v>497659</v>
      </c>
      <c r="E60" s="116"/>
      <c r="F60" s="12">
        <v>0</v>
      </c>
      <c r="G60" s="12"/>
      <c r="H60" s="12">
        <v>497659</v>
      </c>
      <c r="I60" s="13"/>
      <c r="J60" s="18">
        <v>0</v>
      </c>
      <c r="K60" s="250"/>
      <c r="L60" s="24"/>
      <c r="M60" s="24"/>
      <c r="N60" s="24"/>
    </row>
    <row r="61" spans="1:14" ht="23.5" customHeight="1" x14ac:dyDescent="0.35">
      <c r="A61" t="s">
        <v>33</v>
      </c>
      <c r="B61" s="3">
        <v>7</v>
      </c>
      <c r="C61" s="117"/>
      <c r="D61" s="12">
        <v>69297</v>
      </c>
      <c r="E61" s="116"/>
      <c r="F61" s="12">
        <v>678828</v>
      </c>
      <c r="G61" s="12"/>
      <c r="H61" s="12">
        <v>409702</v>
      </c>
      <c r="I61" s="13"/>
      <c r="J61" s="12">
        <v>1021714</v>
      </c>
      <c r="K61" s="250"/>
      <c r="L61" s="24"/>
      <c r="M61" s="24"/>
      <c r="N61" s="24"/>
    </row>
    <row r="62" spans="1:14" ht="23.5" customHeight="1" x14ac:dyDescent="0.35">
      <c r="A62" t="s">
        <v>182</v>
      </c>
      <c r="C62" s="35"/>
      <c r="D62" s="12">
        <v>7932</v>
      </c>
      <c r="E62" s="116"/>
      <c r="F62" s="12">
        <v>10043</v>
      </c>
      <c r="G62" s="12"/>
      <c r="H62" s="12">
        <v>0</v>
      </c>
      <c r="I62" s="13"/>
      <c r="J62" s="12">
        <v>0</v>
      </c>
      <c r="K62" s="250"/>
      <c r="L62" s="24"/>
      <c r="M62" s="24"/>
      <c r="N62" s="24"/>
    </row>
    <row r="63" spans="1:14" ht="23.5" customHeight="1" x14ac:dyDescent="0.35">
      <c r="A63" t="s">
        <v>37</v>
      </c>
      <c r="C63" s="12"/>
      <c r="D63" s="12">
        <v>65373</v>
      </c>
      <c r="E63" s="116"/>
      <c r="F63" s="12">
        <v>69486</v>
      </c>
      <c r="G63" s="12"/>
      <c r="H63" s="12">
        <v>8742</v>
      </c>
      <c r="I63" s="13"/>
      <c r="J63" s="12">
        <v>4739</v>
      </c>
      <c r="K63" s="250"/>
      <c r="L63" s="24"/>
      <c r="M63" s="24"/>
      <c r="N63" s="24"/>
    </row>
    <row r="64" spans="1:14" s="2" customFormat="1" ht="23.5" customHeight="1" x14ac:dyDescent="0.35">
      <c r="A64" s="2" t="s">
        <v>38</v>
      </c>
      <c r="B64" s="19"/>
      <c r="C64" s="38"/>
      <c r="D64" s="118">
        <f>SUM(D55:D63)</f>
        <v>4422288</v>
      </c>
      <c r="E64" s="38"/>
      <c r="F64" s="118">
        <f>SUM(F55:F63)</f>
        <v>3605660</v>
      </c>
      <c r="G64" s="38"/>
      <c r="H64" s="118">
        <f>SUM(H55:H63)</f>
        <v>2285175</v>
      </c>
      <c r="I64" s="38"/>
      <c r="J64" s="118">
        <f>SUM(J55:J63)</f>
        <v>1980213</v>
      </c>
      <c r="L64" s="24"/>
      <c r="N64" s="24"/>
    </row>
    <row r="65" spans="1:14" ht="23.5" customHeight="1" x14ac:dyDescent="0.35">
      <c r="C65" s="35"/>
      <c r="D65" s="35"/>
      <c r="E65" s="35"/>
      <c r="F65" s="35"/>
      <c r="G65" s="35"/>
      <c r="H65" s="35"/>
      <c r="I65" s="35"/>
      <c r="J65" s="35"/>
      <c r="L65" s="24"/>
      <c r="N65" s="24"/>
    </row>
    <row r="66" spans="1:14" s="2" customFormat="1" ht="23.5" customHeight="1" x14ac:dyDescent="0.35">
      <c r="A66" s="9" t="s">
        <v>39</v>
      </c>
      <c r="C66" s="38"/>
      <c r="D66" s="38"/>
      <c r="E66" s="38"/>
      <c r="F66" s="38"/>
      <c r="G66" s="38"/>
      <c r="H66" s="38"/>
      <c r="I66" s="38"/>
      <c r="J66" s="38"/>
      <c r="L66" s="24"/>
      <c r="N66" s="24"/>
    </row>
    <row r="67" spans="1:14" s="2" customFormat="1" ht="23.5" customHeight="1" x14ac:dyDescent="0.35">
      <c r="A67" t="s">
        <v>139</v>
      </c>
      <c r="B67" s="3">
        <v>7</v>
      </c>
      <c r="C67" s="117"/>
      <c r="D67" s="12">
        <v>1094780</v>
      </c>
      <c r="E67" s="116"/>
      <c r="F67" s="12">
        <v>360902</v>
      </c>
      <c r="G67" s="12"/>
      <c r="H67" s="12">
        <v>970480</v>
      </c>
      <c r="I67" s="13"/>
      <c r="J67" s="12">
        <v>213553</v>
      </c>
      <c r="K67" s="250"/>
      <c r="L67" s="24"/>
      <c r="M67" s="341"/>
      <c r="N67" s="24"/>
    </row>
    <row r="68" spans="1:14" s="2" customFormat="1" ht="23.5" customHeight="1" x14ac:dyDescent="0.35">
      <c r="A68" t="s">
        <v>195</v>
      </c>
      <c r="B68" s="3">
        <v>7</v>
      </c>
      <c r="C68" s="117"/>
      <c r="D68" s="12">
        <v>105932</v>
      </c>
      <c r="E68" s="116"/>
      <c r="F68" s="12">
        <v>152739</v>
      </c>
      <c r="G68" s="12"/>
      <c r="H68" s="12">
        <v>4535</v>
      </c>
      <c r="I68" s="13"/>
      <c r="J68" s="12">
        <v>3446</v>
      </c>
      <c r="K68" s="250"/>
      <c r="L68" s="24"/>
      <c r="M68" s="341"/>
      <c r="N68" s="24"/>
    </row>
    <row r="69" spans="1:14" s="2" customFormat="1" ht="23.5" customHeight="1" x14ac:dyDescent="0.35">
      <c r="A69" t="s">
        <v>226</v>
      </c>
      <c r="B69" s="3">
        <v>7</v>
      </c>
      <c r="C69" s="117"/>
      <c r="D69" s="12">
        <v>3949959</v>
      </c>
      <c r="E69" s="116"/>
      <c r="F69" s="12">
        <v>2967085</v>
      </c>
      <c r="G69" s="12"/>
      <c r="H69" s="12">
        <v>3949959</v>
      </c>
      <c r="I69" s="13"/>
      <c r="J69" s="12">
        <v>2967085</v>
      </c>
      <c r="K69" s="250"/>
      <c r="L69" s="24"/>
      <c r="M69" s="341"/>
      <c r="N69" s="24"/>
    </row>
    <row r="70" spans="1:14" s="2" customFormat="1" ht="23.5" customHeight="1" x14ac:dyDescent="0.35">
      <c r="A70" t="s">
        <v>218</v>
      </c>
      <c r="B70" s="3"/>
      <c r="C70" s="117"/>
      <c r="D70" s="18">
        <v>126722</v>
      </c>
      <c r="E70" s="116"/>
      <c r="F70" s="12">
        <v>165456</v>
      </c>
      <c r="G70" s="12"/>
      <c r="H70" s="12">
        <v>0</v>
      </c>
      <c r="I70" s="13"/>
      <c r="J70" s="12">
        <v>35913</v>
      </c>
      <c r="K70" s="250"/>
      <c r="L70" s="24"/>
      <c r="M70" s="341"/>
      <c r="N70" s="24"/>
    </row>
    <row r="71" spans="1:14" s="2" customFormat="1" ht="23.5" customHeight="1" x14ac:dyDescent="0.35">
      <c r="A71" t="s">
        <v>152</v>
      </c>
      <c r="B71" s="3"/>
      <c r="C71" s="117"/>
      <c r="D71" s="12">
        <v>62286</v>
      </c>
      <c r="E71" s="116"/>
      <c r="F71" s="12">
        <v>60299</v>
      </c>
      <c r="G71" s="12"/>
      <c r="H71" s="12">
        <v>7322</v>
      </c>
      <c r="I71" s="13"/>
      <c r="J71" s="12">
        <v>6470</v>
      </c>
      <c r="K71" s="250"/>
      <c r="L71" s="24"/>
      <c r="M71" s="341"/>
      <c r="N71" s="24"/>
    </row>
    <row r="72" spans="1:14" s="2" customFormat="1" ht="23.5" customHeight="1" x14ac:dyDescent="0.35">
      <c r="A72" t="s">
        <v>40</v>
      </c>
      <c r="B72" s="3"/>
      <c r="C72" s="117"/>
      <c r="D72" s="12">
        <v>5972</v>
      </c>
      <c r="E72" s="116"/>
      <c r="F72" s="12">
        <v>3751</v>
      </c>
      <c r="G72" s="12"/>
      <c r="H72" s="12">
        <v>377</v>
      </c>
      <c r="I72" s="13"/>
      <c r="J72" s="12">
        <v>63</v>
      </c>
      <c r="K72" s="250"/>
      <c r="L72" s="24"/>
      <c r="M72" s="341"/>
      <c r="N72" s="24"/>
    </row>
    <row r="73" spans="1:14" s="2" customFormat="1" ht="23.5" customHeight="1" x14ac:dyDescent="0.35">
      <c r="A73" s="2" t="s">
        <v>41</v>
      </c>
      <c r="B73" s="19"/>
      <c r="C73" s="38"/>
      <c r="D73" s="118">
        <f>SUM(D67:D72)</f>
        <v>5345651</v>
      </c>
      <c r="E73" s="38"/>
      <c r="F73" s="118">
        <f>SUM(F67:F72)</f>
        <v>3710232</v>
      </c>
      <c r="G73" s="38"/>
      <c r="H73" s="118">
        <f>SUM(H67:H72)</f>
        <v>4932673</v>
      </c>
      <c r="I73" s="38"/>
      <c r="J73" s="118">
        <f>SUM(J67:J72)</f>
        <v>3226530</v>
      </c>
      <c r="N73" s="24"/>
    </row>
    <row r="74" spans="1:14" s="2" customFormat="1" ht="22" x14ac:dyDescent="0.35">
      <c r="B74" s="19"/>
      <c r="C74" s="38"/>
      <c r="D74" s="38"/>
      <c r="E74" s="38"/>
      <c r="F74" s="38"/>
      <c r="G74" s="38"/>
      <c r="H74" s="38"/>
      <c r="I74" s="38"/>
      <c r="J74" s="38"/>
      <c r="N74" s="24"/>
    </row>
    <row r="75" spans="1:14" s="2" customFormat="1" ht="23.5" customHeight="1" x14ac:dyDescent="0.35">
      <c r="A75" s="2" t="s">
        <v>42</v>
      </c>
      <c r="B75" s="19"/>
      <c r="C75" s="38"/>
      <c r="D75" s="42">
        <f>D64+D73</f>
        <v>9767939</v>
      </c>
      <c r="E75" s="38"/>
      <c r="F75" s="42">
        <f>F64+F73</f>
        <v>7315892</v>
      </c>
      <c r="G75" s="38"/>
      <c r="H75" s="42">
        <f>H64+H73</f>
        <v>7217848</v>
      </c>
      <c r="I75" s="38"/>
      <c r="J75" s="42">
        <f>J64+J73</f>
        <v>5206743</v>
      </c>
      <c r="N75" s="24"/>
    </row>
    <row r="76" spans="1:14" s="2" customFormat="1" ht="23.5" customHeight="1" x14ac:dyDescent="0.35">
      <c r="B76" s="19"/>
      <c r="C76" s="31"/>
      <c r="D76" s="31"/>
      <c r="E76" s="31"/>
      <c r="F76" s="31"/>
      <c r="G76" s="31"/>
      <c r="H76" s="31"/>
      <c r="I76" s="31"/>
      <c r="J76" s="31"/>
      <c r="N76" s="24"/>
    </row>
    <row r="77" spans="1:14" ht="23.5" customHeight="1" x14ac:dyDescent="0.4">
      <c r="A77" s="467" t="s">
        <v>164</v>
      </c>
      <c r="B77" s="467"/>
      <c r="C77" s="467"/>
      <c r="D77" s="467"/>
      <c r="E77" s="467"/>
      <c r="F77" s="467"/>
      <c r="G77" s="467"/>
      <c r="H77" s="126"/>
      <c r="I77" s="126"/>
      <c r="J77" s="126"/>
      <c r="N77" s="24"/>
    </row>
    <row r="78" spans="1:14" ht="23.5" customHeight="1" x14ac:dyDescent="0.4">
      <c r="A78" s="467" t="s">
        <v>1</v>
      </c>
      <c r="B78" s="467"/>
      <c r="C78" s="467"/>
      <c r="D78" s="467"/>
      <c r="E78" s="467"/>
      <c r="F78" s="467"/>
      <c r="G78" s="467"/>
      <c r="H78" s="126"/>
      <c r="I78" s="126"/>
      <c r="J78" s="126"/>
      <c r="N78" s="24"/>
    </row>
    <row r="79" spans="1:14" ht="23.5" customHeight="1" x14ac:dyDescent="0.35">
      <c r="C79" s="32"/>
      <c r="D79" s="32"/>
      <c r="E79" s="32"/>
      <c r="F79" s="32"/>
      <c r="G79" s="32"/>
      <c r="H79" s="32"/>
      <c r="I79" s="32"/>
      <c r="J79" s="32"/>
      <c r="N79" s="24"/>
    </row>
    <row r="80" spans="1:14" ht="23.5" customHeight="1" x14ac:dyDescent="0.4">
      <c r="A80" s="126"/>
      <c r="B80" s="19"/>
      <c r="C80" s="19"/>
      <c r="D80" s="468" t="s">
        <v>2</v>
      </c>
      <c r="E80" s="468"/>
      <c r="F80" s="468"/>
      <c r="G80" s="2"/>
      <c r="H80" s="468" t="s">
        <v>3</v>
      </c>
      <c r="I80" s="468"/>
      <c r="J80" s="468"/>
      <c r="N80" s="24"/>
    </row>
    <row r="81" spans="1:14" ht="23.5" customHeight="1" x14ac:dyDescent="0.4">
      <c r="A81" s="6"/>
      <c r="C81" s="3"/>
      <c r="D81" s="4" t="s">
        <v>287</v>
      </c>
      <c r="E81"/>
      <c r="F81" s="4" t="s">
        <v>4</v>
      </c>
      <c r="G81" s="4"/>
      <c r="H81" s="4" t="s">
        <v>287</v>
      </c>
      <c r="I81"/>
      <c r="J81" s="4" t="s">
        <v>4</v>
      </c>
      <c r="N81" s="24"/>
    </row>
    <row r="82" spans="1:14" ht="23.5" customHeight="1" x14ac:dyDescent="0.4">
      <c r="A82" s="6" t="s">
        <v>29</v>
      </c>
      <c r="B82" s="3" t="s">
        <v>7</v>
      </c>
      <c r="C82" s="7"/>
      <c r="D82" s="7">
        <v>2566</v>
      </c>
      <c r="E82" s="7"/>
      <c r="F82" s="7">
        <v>2565</v>
      </c>
      <c r="G82" s="7"/>
      <c r="H82" s="7">
        <v>2566</v>
      </c>
      <c r="I82" s="7"/>
      <c r="J82" s="7">
        <v>2565</v>
      </c>
      <c r="N82" s="24"/>
    </row>
    <row r="83" spans="1:14" ht="23.5" customHeight="1" x14ac:dyDescent="0.4">
      <c r="A83" s="6"/>
      <c r="C83" s="7"/>
      <c r="D83" s="4" t="s">
        <v>8</v>
      </c>
      <c r="E83" s="7"/>
      <c r="F83" s="4"/>
      <c r="G83" s="7"/>
      <c r="H83" s="4" t="s">
        <v>8</v>
      </c>
      <c r="I83" s="7"/>
      <c r="J83" s="4"/>
      <c r="N83" s="24"/>
    </row>
    <row r="84" spans="1:14" ht="23.5" customHeight="1" x14ac:dyDescent="0.4">
      <c r="A84" s="126"/>
      <c r="C84" s="3"/>
      <c r="D84" s="466" t="s">
        <v>10</v>
      </c>
      <c r="E84" s="466"/>
      <c r="F84" s="466"/>
      <c r="G84" s="466"/>
      <c r="H84" s="466"/>
      <c r="I84" s="466"/>
      <c r="J84" s="466"/>
      <c r="N84" s="24"/>
    </row>
    <row r="85" spans="1:14" ht="23.5" customHeight="1" x14ac:dyDescent="0.35">
      <c r="A85" s="9" t="s">
        <v>43</v>
      </c>
      <c r="C85" s="115"/>
      <c r="D85" s="115"/>
      <c r="E85" s="115"/>
      <c r="F85" s="115"/>
      <c r="G85" s="25"/>
      <c r="H85" s="115"/>
      <c r="I85" s="115"/>
      <c r="J85" s="115"/>
      <c r="N85" s="24"/>
    </row>
    <row r="86" spans="1:14" ht="23.5" customHeight="1" x14ac:dyDescent="0.35">
      <c r="A86" t="s">
        <v>44</v>
      </c>
      <c r="B86" s="3">
        <v>8</v>
      </c>
      <c r="C86" s="115"/>
      <c r="D86" s="115"/>
      <c r="E86" s="115"/>
      <c r="F86" s="115"/>
      <c r="G86" s="25"/>
      <c r="H86" s="115"/>
      <c r="I86" s="115"/>
      <c r="J86" s="115"/>
      <c r="N86" s="24"/>
    </row>
    <row r="87" spans="1:14" ht="23.5" customHeight="1" thickBot="1" x14ac:dyDescent="0.4">
      <c r="A87" t="s">
        <v>45</v>
      </c>
      <c r="C87" s="44"/>
      <c r="D87" s="255">
        <v>2249389</v>
      </c>
      <c r="E87" s="116"/>
      <c r="F87" s="255">
        <v>2249389</v>
      </c>
      <c r="G87" s="12"/>
      <c r="H87" s="255">
        <v>2249389</v>
      </c>
      <c r="I87" s="13"/>
      <c r="J87" s="255">
        <v>2249389</v>
      </c>
      <c r="M87" s="383"/>
      <c r="N87" s="24"/>
    </row>
    <row r="88" spans="1:14" ht="23.5" customHeight="1" thickTop="1" x14ac:dyDescent="0.35">
      <c r="A88" t="s">
        <v>46</v>
      </c>
      <c r="C88" s="44"/>
      <c r="D88" s="12">
        <v>1841905</v>
      </c>
      <c r="E88" s="116"/>
      <c r="F88" s="12">
        <v>1605986</v>
      </c>
      <c r="G88" s="12"/>
      <c r="H88" s="12">
        <v>1841905</v>
      </c>
      <c r="I88" s="13"/>
      <c r="J88" s="12">
        <v>1605986</v>
      </c>
      <c r="M88" s="383"/>
      <c r="N88" s="24"/>
    </row>
    <row r="89" spans="1:14" ht="23.5" customHeight="1" x14ac:dyDescent="0.35">
      <c r="A89" t="s">
        <v>47</v>
      </c>
      <c r="B89" s="3">
        <v>8</v>
      </c>
      <c r="C89" s="44"/>
      <c r="D89" s="12">
        <v>7389661</v>
      </c>
      <c r="E89" s="116"/>
      <c r="F89" s="12">
        <v>6453143</v>
      </c>
      <c r="G89" s="12"/>
      <c r="H89" s="12">
        <v>7389661</v>
      </c>
      <c r="I89" s="13"/>
      <c r="J89" s="12">
        <v>6453143</v>
      </c>
      <c r="M89" s="383"/>
      <c r="N89" s="24"/>
    </row>
    <row r="90" spans="1:14" ht="23.5" customHeight="1" x14ac:dyDescent="0.35">
      <c r="A90" t="s">
        <v>299</v>
      </c>
      <c r="C90" s="44"/>
      <c r="D90" s="12">
        <v>4878</v>
      </c>
      <c r="E90" s="116"/>
      <c r="F90" s="12">
        <v>0</v>
      </c>
      <c r="G90" s="12"/>
      <c r="H90" s="12">
        <v>0</v>
      </c>
      <c r="I90" s="13"/>
      <c r="J90" s="12">
        <v>0</v>
      </c>
      <c r="M90" s="383"/>
      <c r="N90" s="24"/>
    </row>
    <row r="91" spans="1:14" ht="23.5" customHeight="1" x14ac:dyDescent="0.35">
      <c r="A91" t="s">
        <v>49</v>
      </c>
      <c r="C91" s="116"/>
      <c r="D91" s="12">
        <v>-42012</v>
      </c>
      <c r="E91" s="116"/>
      <c r="F91" s="12">
        <v>-42012</v>
      </c>
      <c r="G91" s="12"/>
      <c r="H91" s="12">
        <v>0</v>
      </c>
      <c r="I91" s="13"/>
      <c r="J91" s="12">
        <v>0</v>
      </c>
      <c r="M91" s="383"/>
      <c r="N91" s="24"/>
    </row>
    <row r="92" spans="1:14" ht="23.5" customHeight="1" x14ac:dyDescent="0.35">
      <c r="A92" t="s">
        <v>246</v>
      </c>
      <c r="C92" s="116"/>
      <c r="D92" s="12">
        <v>-146220</v>
      </c>
      <c r="E92" s="116"/>
      <c r="F92" s="12">
        <v>-146220</v>
      </c>
      <c r="G92" s="12"/>
      <c r="H92" s="12">
        <v>0</v>
      </c>
      <c r="I92" s="13"/>
      <c r="J92" s="12">
        <v>0</v>
      </c>
      <c r="M92" s="383"/>
      <c r="N92" s="24"/>
    </row>
    <row r="93" spans="1:14" ht="23.5" customHeight="1" x14ac:dyDescent="0.35">
      <c r="A93" t="s">
        <v>153</v>
      </c>
      <c r="C93" s="116"/>
      <c r="D93" s="12">
        <v>53991</v>
      </c>
      <c r="E93" s="116"/>
      <c r="F93" s="12">
        <v>38178</v>
      </c>
      <c r="G93" s="12"/>
      <c r="H93" s="12">
        <v>53991</v>
      </c>
      <c r="I93" s="13"/>
      <c r="J93" s="12">
        <v>38178</v>
      </c>
      <c r="M93" s="383"/>
      <c r="N93" s="24"/>
    </row>
    <row r="94" spans="1:14" ht="23.5" customHeight="1" x14ac:dyDescent="0.35">
      <c r="A94" t="s">
        <v>48</v>
      </c>
      <c r="C94" s="116"/>
      <c r="D94" s="12"/>
      <c r="E94" s="116"/>
      <c r="F94" s="12"/>
      <c r="G94" s="12"/>
      <c r="H94" s="12"/>
      <c r="I94" s="13"/>
      <c r="J94" s="12"/>
      <c r="M94" s="383"/>
      <c r="N94" s="24"/>
    </row>
    <row r="95" spans="1:14" ht="23.5" customHeight="1" x14ac:dyDescent="0.35">
      <c r="A95" t="s">
        <v>143</v>
      </c>
      <c r="C95" s="116"/>
      <c r="D95" s="12"/>
      <c r="E95" s="116"/>
      <c r="F95" s="12"/>
      <c r="G95" s="12"/>
      <c r="H95" s="12"/>
      <c r="I95" s="13"/>
      <c r="J95" s="12"/>
      <c r="M95" s="383"/>
      <c r="N95" s="24"/>
    </row>
    <row r="96" spans="1:14" ht="23.5" customHeight="1" x14ac:dyDescent="0.35">
      <c r="A96" t="s">
        <v>144</v>
      </c>
      <c r="C96" s="116"/>
      <c r="D96" s="12">
        <v>119400</v>
      </c>
      <c r="E96" s="116"/>
      <c r="F96" s="12">
        <v>119400</v>
      </c>
      <c r="G96" s="12"/>
      <c r="H96" s="12">
        <v>119400</v>
      </c>
      <c r="I96" s="13"/>
      <c r="J96" s="12">
        <v>119400</v>
      </c>
      <c r="M96" s="383"/>
      <c r="N96" s="24"/>
    </row>
    <row r="97" spans="1:14" ht="23.5" customHeight="1" x14ac:dyDescent="0.35">
      <c r="A97" t="s">
        <v>307</v>
      </c>
      <c r="C97" s="116"/>
      <c r="D97" s="12">
        <v>1042239</v>
      </c>
      <c r="E97" s="116"/>
      <c r="F97" s="12">
        <v>0</v>
      </c>
      <c r="G97" s="12"/>
      <c r="H97" s="12">
        <v>1042239</v>
      </c>
      <c r="I97" s="13"/>
      <c r="J97" s="12">
        <v>0</v>
      </c>
      <c r="M97" s="383"/>
      <c r="N97" s="24"/>
    </row>
    <row r="98" spans="1:14" ht="23.5" customHeight="1" x14ac:dyDescent="0.35">
      <c r="A98" t="s">
        <v>142</v>
      </c>
      <c r="C98" s="116"/>
      <c r="D98" s="12">
        <v>479223</v>
      </c>
      <c r="E98" s="116"/>
      <c r="F98" s="12">
        <v>1467798</v>
      </c>
      <c r="G98" s="12"/>
      <c r="H98" s="18">
        <f>935837+33599+62340</f>
        <v>1031776</v>
      </c>
      <c r="I98" s="13"/>
      <c r="J98" s="12">
        <v>2040839</v>
      </c>
      <c r="K98" s="24"/>
      <c r="M98" s="383"/>
      <c r="N98" s="24"/>
    </row>
    <row r="99" spans="1:14" ht="23.5" customHeight="1" x14ac:dyDescent="0.35">
      <c r="A99" t="s">
        <v>281</v>
      </c>
      <c r="B99" s="3">
        <v>9</v>
      </c>
      <c r="C99" s="116"/>
      <c r="D99" s="12">
        <v>-2040113</v>
      </c>
      <c r="E99" s="116"/>
      <c r="F99" s="12">
        <v>0</v>
      </c>
      <c r="G99" s="12"/>
      <c r="H99" s="18">
        <v>-1042239</v>
      </c>
      <c r="I99" s="13"/>
      <c r="J99" s="12">
        <v>0</v>
      </c>
      <c r="K99" s="24"/>
      <c r="M99" s="383"/>
      <c r="N99" s="24"/>
    </row>
    <row r="100" spans="1:14" ht="23.5" customHeight="1" x14ac:dyDescent="0.35">
      <c r="A100" s="2" t="s">
        <v>51</v>
      </c>
      <c r="C100" s="116"/>
      <c r="D100" s="256">
        <f>SUM(D88:D99)</f>
        <v>8702952</v>
      </c>
      <c r="E100" s="116"/>
      <c r="F100" s="256">
        <f>SUM(F88:F99)</f>
        <v>9496273</v>
      </c>
      <c r="G100" s="116"/>
      <c r="H100" s="256">
        <f>SUM(H88:H99)</f>
        <v>10436733</v>
      </c>
      <c r="I100" s="27"/>
      <c r="J100" s="256">
        <f>SUM(J88:J99)</f>
        <v>10257546</v>
      </c>
      <c r="M100" s="383"/>
      <c r="N100" s="24"/>
    </row>
    <row r="101" spans="1:14" ht="23.5" hidden="1" customHeight="1" x14ac:dyDescent="0.35">
      <c r="A101" t="s">
        <v>126</v>
      </c>
      <c r="C101" s="116"/>
      <c r="D101" s="48"/>
      <c r="E101" s="116"/>
      <c r="F101" s="48"/>
      <c r="G101" s="116"/>
      <c r="H101" s="48"/>
      <c r="I101" s="27"/>
      <c r="J101" s="48"/>
      <c r="M101" s="383"/>
      <c r="N101" s="24"/>
    </row>
    <row r="102" spans="1:14" ht="23.5" hidden="1" customHeight="1" x14ac:dyDescent="0.35">
      <c r="A102" t="s">
        <v>108</v>
      </c>
      <c r="C102" s="116"/>
      <c r="D102" s="116">
        <v>0</v>
      </c>
      <c r="E102" s="116"/>
      <c r="F102" s="28">
        <v>0</v>
      </c>
      <c r="G102" s="116"/>
      <c r="H102" s="27">
        <v>0</v>
      </c>
      <c r="I102" s="27"/>
      <c r="J102" s="27">
        <v>0</v>
      </c>
      <c r="M102" s="383"/>
      <c r="N102" s="24"/>
    </row>
    <row r="103" spans="1:14" ht="23.5" customHeight="1" x14ac:dyDescent="0.35">
      <c r="A103" s="46" t="s">
        <v>52</v>
      </c>
      <c r="B103" s="350"/>
      <c r="C103" s="116"/>
      <c r="D103" s="12">
        <v>2905413</v>
      </c>
      <c r="E103" s="116"/>
      <c r="F103" s="12">
        <v>2453207</v>
      </c>
      <c r="G103" s="12"/>
      <c r="H103" s="12">
        <v>0</v>
      </c>
      <c r="I103" s="13"/>
      <c r="J103" s="12">
        <v>0</v>
      </c>
      <c r="M103" s="383"/>
      <c r="N103" s="24"/>
    </row>
    <row r="104" spans="1:14" ht="23.5" customHeight="1" x14ac:dyDescent="0.35">
      <c r="A104" s="2" t="s">
        <v>53</v>
      </c>
      <c r="C104" s="48"/>
      <c r="D104" s="29">
        <f>SUM(D100:D103)</f>
        <v>11608365</v>
      </c>
      <c r="E104" s="48"/>
      <c r="F104" s="29">
        <f>SUM(F100,F102:F103)</f>
        <v>11949480</v>
      </c>
      <c r="G104" s="48"/>
      <c r="H104" s="29">
        <f>SUM(H100,H102:H103)</f>
        <v>10436733</v>
      </c>
      <c r="I104" s="48"/>
      <c r="J104" s="29">
        <f>SUM(J100,J102:J103)</f>
        <v>10257546</v>
      </c>
      <c r="M104" s="383"/>
      <c r="N104" s="24"/>
    </row>
    <row r="105" spans="1:14" ht="23.5" customHeight="1" x14ac:dyDescent="0.35">
      <c r="C105" s="24"/>
      <c r="D105" s="24"/>
      <c r="E105" s="24"/>
      <c r="F105" s="24"/>
      <c r="G105" s="24"/>
      <c r="H105" s="24"/>
      <c r="I105" s="24"/>
      <c r="J105" s="24"/>
      <c r="M105" s="383"/>
      <c r="N105" s="24"/>
    </row>
    <row r="106" spans="1:14" s="2" customFormat="1" ht="23.5" customHeight="1" thickBot="1" x14ac:dyDescent="0.4">
      <c r="A106" s="2" t="s">
        <v>54</v>
      </c>
      <c r="B106" s="19"/>
      <c r="C106" s="48"/>
      <c r="D106" s="47">
        <f>+D75+D104</f>
        <v>21376304</v>
      </c>
      <c r="E106" s="48"/>
      <c r="F106" s="47">
        <f>+F75+F104</f>
        <v>19265372</v>
      </c>
      <c r="G106" s="48"/>
      <c r="H106" s="47">
        <f>+H75+H104</f>
        <v>17654581</v>
      </c>
      <c r="I106" s="48"/>
      <c r="J106" s="47">
        <f>+J75+J104</f>
        <v>15464289</v>
      </c>
      <c r="M106" s="383"/>
      <c r="N106" s="24"/>
    </row>
    <row r="107" spans="1:14" s="49" customFormat="1" ht="13.5" customHeight="1" thickTop="1" x14ac:dyDescent="0.35">
      <c r="B107" s="50"/>
      <c r="C107" s="31"/>
      <c r="D107" s="31"/>
      <c r="E107" s="31"/>
      <c r="F107" s="31"/>
      <c r="G107" s="51"/>
      <c r="H107" s="52"/>
      <c r="I107" s="52"/>
      <c r="J107" s="52"/>
    </row>
    <row r="108" spans="1:14" ht="23.5" customHeight="1" x14ac:dyDescent="0.35">
      <c r="B108"/>
      <c r="C108" s="100"/>
      <c r="D108" s="100">
        <f>D106-D44</f>
        <v>0</v>
      </c>
      <c r="E108" s="100"/>
      <c r="F108" s="100">
        <f>F106-F44</f>
        <v>0</v>
      </c>
      <c r="G108" s="342"/>
      <c r="H108" s="100">
        <f>H106-H44</f>
        <v>0</v>
      </c>
      <c r="I108" s="100"/>
      <c r="J108" s="100">
        <f>J106-J44</f>
        <v>0</v>
      </c>
    </row>
    <row r="109" spans="1:14" ht="23.5" customHeight="1" x14ac:dyDescent="0.35">
      <c r="B109"/>
      <c r="H109" s="101"/>
    </row>
    <row r="110" spans="1:14" ht="23.5" customHeight="1" x14ac:dyDescent="0.35">
      <c r="B110"/>
    </row>
    <row r="111" spans="1:14" ht="23.5" customHeight="1" x14ac:dyDescent="0.35">
      <c r="B111"/>
    </row>
    <row r="112" spans="1:14" ht="23.5" customHeight="1" x14ac:dyDescent="0.35">
      <c r="B112"/>
    </row>
    <row r="113" spans="2:7" ht="23.5" customHeight="1" x14ac:dyDescent="0.35">
      <c r="B113"/>
    </row>
    <row r="114" spans="2:7" ht="23.5" customHeight="1" x14ac:dyDescent="0.35">
      <c r="B114"/>
    </row>
    <row r="115" spans="2:7" ht="23.5" customHeight="1" x14ac:dyDescent="0.35">
      <c r="B115"/>
    </row>
    <row r="116" spans="2:7" ht="23.5" customHeight="1" x14ac:dyDescent="0.35">
      <c r="B116"/>
    </row>
    <row r="117" spans="2:7" ht="23.5" customHeight="1" x14ac:dyDescent="0.35">
      <c r="B117"/>
    </row>
    <row r="118" spans="2:7" ht="23.5" customHeight="1" x14ac:dyDescent="0.35">
      <c r="B118"/>
    </row>
    <row r="119" spans="2:7" ht="23.5" customHeight="1" x14ac:dyDescent="0.35">
      <c r="B119"/>
    </row>
    <row r="120" spans="2:7" ht="23.5" customHeight="1" x14ac:dyDescent="0.35">
      <c r="B120"/>
    </row>
    <row r="121" spans="2:7" ht="23.5" customHeight="1" x14ac:dyDescent="0.35">
      <c r="B121"/>
    </row>
    <row r="122" spans="2:7" ht="23.5" customHeight="1" x14ac:dyDescent="0.35">
      <c r="B122"/>
    </row>
    <row r="123" spans="2:7" ht="23.5" customHeight="1" x14ac:dyDescent="0.35">
      <c r="B123"/>
    </row>
    <row r="124" spans="2:7" ht="23.5" customHeight="1" x14ac:dyDescent="0.35">
      <c r="B124"/>
      <c r="C124"/>
      <c r="D124"/>
      <c r="E124"/>
      <c r="F124"/>
      <c r="G124"/>
    </row>
    <row r="125" spans="2:7" ht="23.5" customHeight="1" x14ac:dyDescent="0.35">
      <c r="B125"/>
      <c r="C125"/>
      <c r="D125"/>
      <c r="E125"/>
      <c r="F125"/>
      <c r="G125"/>
    </row>
    <row r="126" spans="2:7" ht="23.5" customHeight="1" x14ac:dyDescent="0.35">
      <c r="B126"/>
      <c r="C126"/>
      <c r="D126"/>
      <c r="E126"/>
      <c r="F126"/>
      <c r="G126"/>
    </row>
    <row r="127" spans="2:7" ht="23.5" customHeight="1" x14ac:dyDescent="0.35">
      <c r="B127"/>
      <c r="C127"/>
      <c r="D127"/>
      <c r="E127"/>
      <c r="F127"/>
      <c r="G127"/>
    </row>
    <row r="128" spans="2:7" ht="23.5" customHeight="1" x14ac:dyDescent="0.35">
      <c r="B128"/>
      <c r="C128"/>
      <c r="D128"/>
      <c r="E128"/>
      <c r="F128"/>
      <c r="G128"/>
    </row>
    <row r="129" spans="2:7" ht="23.5" customHeight="1" x14ac:dyDescent="0.35">
      <c r="B129"/>
      <c r="C129"/>
      <c r="D129"/>
      <c r="E129"/>
      <c r="F129"/>
      <c r="G129"/>
    </row>
    <row r="130" spans="2:7" ht="23.5" customHeight="1" x14ac:dyDescent="0.35">
      <c r="B130"/>
      <c r="C130"/>
      <c r="D130"/>
      <c r="E130"/>
      <c r="F130"/>
      <c r="G130"/>
    </row>
    <row r="131" spans="2:7" ht="23.5" customHeight="1" x14ac:dyDescent="0.35">
      <c r="B131"/>
      <c r="C131"/>
      <c r="D131"/>
      <c r="E131"/>
      <c r="F131"/>
      <c r="G131"/>
    </row>
    <row r="132" spans="2:7" ht="23.5" customHeight="1" x14ac:dyDescent="0.35">
      <c r="B132"/>
      <c r="C132"/>
      <c r="D132"/>
      <c r="E132"/>
      <c r="F132"/>
      <c r="G132"/>
    </row>
    <row r="133" spans="2:7" ht="23.5" customHeight="1" x14ac:dyDescent="0.35">
      <c r="B133"/>
      <c r="C133"/>
      <c r="D133"/>
      <c r="E133"/>
      <c r="F133"/>
      <c r="G133"/>
    </row>
    <row r="134" spans="2:7" ht="23.5" customHeight="1" x14ac:dyDescent="0.35">
      <c r="B134"/>
      <c r="C134"/>
      <c r="D134"/>
      <c r="E134"/>
      <c r="F134"/>
      <c r="G134"/>
    </row>
    <row r="135" spans="2:7" ht="23.5" customHeight="1" x14ac:dyDescent="0.35">
      <c r="B135"/>
      <c r="C135"/>
      <c r="D135"/>
      <c r="E135"/>
      <c r="F135"/>
      <c r="G135"/>
    </row>
    <row r="136" spans="2:7" ht="23.5" customHeight="1" x14ac:dyDescent="0.35">
      <c r="B136"/>
      <c r="C136"/>
      <c r="D136"/>
      <c r="E136"/>
      <c r="F136"/>
      <c r="G136"/>
    </row>
    <row r="137" spans="2:7" ht="23.5" customHeight="1" x14ac:dyDescent="0.35">
      <c r="B137"/>
      <c r="C137"/>
      <c r="D137"/>
      <c r="E137"/>
      <c r="F137"/>
      <c r="G137"/>
    </row>
    <row r="138" spans="2:7" ht="23.5" customHeight="1" x14ac:dyDescent="0.35">
      <c r="B138"/>
      <c r="C138"/>
      <c r="D138"/>
      <c r="E138"/>
      <c r="F138"/>
      <c r="G138"/>
    </row>
    <row r="139" spans="2:7" ht="23.5" customHeight="1" x14ac:dyDescent="0.35">
      <c r="B139"/>
      <c r="C139"/>
      <c r="D139"/>
      <c r="E139"/>
      <c r="F139"/>
      <c r="G139"/>
    </row>
    <row r="140" spans="2:7" ht="23.5" customHeight="1" x14ac:dyDescent="0.35">
      <c r="B140"/>
      <c r="C140"/>
      <c r="D140"/>
      <c r="E140"/>
      <c r="F140"/>
      <c r="G140"/>
    </row>
    <row r="141" spans="2:7" ht="23.5" customHeight="1" x14ac:dyDescent="0.35">
      <c r="B141"/>
      <c r="C141"/>
      <c r="D141"/>
      <c r="E141"/>
      <c r="F141"/>
      <c r="G141"/>
    </row>
    <row r="142" spans="2:7" ht="23.5" customHeight="1" x14ac:dyDescent="0.35">
      <c r="B142"/>
      <c r="C142"/>
      <c r="D142"/>
      <c r="E142"/>
      <c r="F142"/>
      <c r="G142"/>
    </row>
    <row r="143" spans="2:7" ht="23.5" customHeight="1" x14ac:dyDescent="0.35">
      <c r="B143"/>
      <c r="C143"/>
      <c r="D143"/>
      <c r="E143"/>
      <c r="F143"/>
      <c r="G143"/>
    </row>
    <row r="144" spans="2:7" ht="23.5" customHeight="1" x14ac:dyDescent="0.35">
      <c r="B144"/>
      <c r="C144"/>
      <c r="D144"/>
      <c r="E144"/>
      <c r="F144"/>
      <c r="G144"/>
    </row>
    <row r="145" spans="2:7" ht="23.5" customHeight="1" x14ac:dyDescent="0.35">
      <c r="B145"/>
      <c r="C145"/>
      <c r="D145"/>
      <c r="E145"/>
      <c r="F145"/>
      <c r="G145"/>
    </row>
    <row r="146" spans="2:7" ht="23.5" customHeight="1" x14ac:dyDescent="0.35">
      <c r="B146"/>
      <c r="C146"/>
      <c r="D146"/>
      <c r="E146"/>
      <c r="F146"/>
      <c r="G146"/>
    </row>
    <row r="147" spans="2:7" ht="23.5" customHeight="1" x14ac:dyDescent="0.35">
      <c r="B147"/>
      <c r="C147"/>
      <c r="D147"/>
      <c r="E147"/>
      <c r="F147"/>
      <c r="G147"/>
    </row>
    <row r="148" spans="2:7" ht="23.5" customHeight="1" x14ac:dyDescent="0.35">
      <c r="B148"/>
      <c r="C148"/>
      <c r="D148"/>
      <c r="E148"/>
      <c r="F148"/>
      <c r="G148"/>
    </row>
    <row r="149" spans="2:7" ht="23.5" customHeight="1" x14ac:dyDescent="0.35">
      <c r="B149"/>
      <c r="C149"/>
      <c r="D149"/>
      <c r="E149"/>
      <c r="F149"/>
      <c r="G149"/>
    </row>
    <row r="150" spans="2:7" ht="23.5" customHeight="1" x14ac:dyDescent="0.35">
      <c r="B150"/>
      <c r="C150"/>
      <c r="D150"/>
      <c r="E150"/>
      <c r="F150"/>
      <c r="G150"/>
    </row>
    <row r="151" spans="2:7" ht="23.5" customHeight="1" x14ac:dyDescent="0.35">
      <c r="B151"/>
      <c r="C151"/>
      <c r="D151"/>
      <c r="E151"/>
      <c r="F151"/>
      <c r="G151"/>
    </row>
    <row r="152" spans="2:7" ht="23.5" customHeight="1" x14ac:dyDescent="0.35">
      <c r="B152"/>
      <c r="C152"/>
      <c r="D152"/>
      <c r="E152"/>
      <c r="F152"/>
      <c r="G152"/>
    </row>
    <row r="153" spans="2:7" ht="23.5" customHeight="1" x14ac:dyDescent="0.35">
      <c r="B153"/>
      <c r="C153"/>
      <c r="D153"/>
      <c r="E153"/>
      <c r="F153"/>
      <c r="G153"/>
    </row>
    <row r="154" spans="2:7" ht="23.5" customHeight="1" x14ac:dyDescent="0.35">
      <c r="B154"/>
      <c r="C154"/>
      <c r="D154"/>
      <c r="E154"/>
      <c r="F154"/>
      <c r="G154"/>
    </row>
    <row r="155" spans="2:7" ht="23.5" customHeight="1" x14ac:dyDescent="0.35">
      <c r="B155"/>
      <c r="C155"/>
      <c r="D155"/>
      <c r="E155"/>
      <c r="F155"/>
      <c r="G155"/>
    </row>
    <row r="156" spans="2:7" ht="23.5" customHeight="1" x14ac:dyDescent="0.35">
      <c r="B156"/>
      <c r="C156"/>
      <c r="D156"/>
      <c r="E156"/>
      <c r="F156"/>
      <c r="G156"/>
    </row>
    <row r="157" spans="2:7" ht="23.5" customHeight="1" x14ac:dyDescent="0.35">
      <c r="B157"/>
      <c r="C157"/>
      <c r="D157"/>
      <c r="E157"/>
      <c r="F157"/>
      <c r="G157"/>
    </row>
    <row r="158" spans="2:7" ht="23.5" customHeight="1" x14ac:dyDescent="0.35">
      <c r="B158"/>
      <c r="C158"/>
      <c r="D158"/>
      <c r="E158"/>
      <c r="F158"/>
      <c r="G158"/>
    </row>
    <row r="159" spans="2:7" ht="23.5" customHeight="1" x14ac:dyDescent="0.35">
      <c r="B159"/>
      <c r="C159"/>
      <c r="D159"/>
      <c r="E159"/>
      <c r="F159"/>
      <c r="G159"/>
    </row>
    <row r="160" spans="2:7" ht="23.5" customHeight="1" x14ac:dyDescent="0.35">
      <c r="B160"/>
      <c r="C160"/>
      <c r="D160"/>
      <c r="E160"/>
      <c r="F160"/>
      <c r="G160"/>
    </row>
    <row r="161" spans="2:7" ht="23.5" customHeight="1" x14ac:dyDescent="0.35">
      <c r="B161"/>
      <c r="C161"/>
      <c r="D161"/>
      <c r="E161"/>
      <c r="F161"/>
      <c r="G161"/>
    </row>
    <row r="162" spans="2:7" ht="23.5" customHeight="1" x14ac:dyDescent="0.35">
      <c r="B162"/>
      <c r="C162"/>
      <c r="D162"/>
      <c r="E162"/>
      <c r="F162"/>
      <c r="G162"/>
    </row>
    <row r="163" spans="2:7" ht="23.5" customHeight="1" x14ac:dyDescent="0.35">
      <c r="B163"/>
      <c r="C163"/>
      <c r="D163"/>
      <c r="E163"/>
      <c r="F163"/>
      <c r="G163"/>
    </row>
    <row r="164" spans="2:7" ht="23.5" customHeight="1" x14ac:dyDescent="0.35">
      <c r="B164"/>
      <c r="C164"/>
      <c r="D164"/>
      <c r="E164"/>
      <c r="F164"/>
      <c r="G164"/>
    </row>
    <row r="165" spans="2:7" ht="23.5" customHeight="1" x14ac:dyDescent="0.35">
      <c r="B165"/>
      <c r="C165"/>
      <c r="D165"/>
      <c r="E165"/>
      <c r="F165"/>
      <c r="G165"/>
    </row>
    <row r="166" spans="2:7" ht="23.5" customHeight="1" x14ac:dyDescent="0.35">
      <c r="B166"/>
      <c r="C166"/>
      <c r="D166"/>
      <c r="E166"/>
      <c r="F166"/>
      <c r="G166"/>
    </row>
    <row r="167" spans="2:7" ht="23.5" customHeight="1" x14ac:dyDescent="0.35">
      <c r="B167"/>
      <c r="C167"/>
      <c r="D167"/>
      <c r="E167"/>
      <c r="F167"/>
      <c r="G167"/>
    </row>
    <row r="168" spans="2:7" ht="23.5" customHeight="1" x14ac:dyDescent="0.35">
      <c r="B168"/>
      <c r="C168"/>
      <c r="D168"/>
      <c r="E168"/>
      <c r="F168"/>
      <c r="G168"/>
    </row>
    <row r="169" spans="2:7" ht="23.5" customHeight="1" x14ac:dyDescent="0.35">
      <c r="B169"/>
      <c r="C169"/>
      <c r="D169"/>
      <c r="E169"/>
      <c r="F169"/>
      <c r="G169"/>
    </row>
    <row r="170" spans="2:7" ht="23.5" customHeight="1" x14ac:dyDescent="0.35">
      <c r="B170"/>
      <c r="C170"/>
      <c r="D170"/>
      <c r="E170"/>
      <c r="F170"/>
      <c r="G170"/>
    </row>
    <row r="171" spans="2:7" ht="23.5" customHeight="1" x14ac:dyDescent="0.35">
      <c r="B171"/>
      <c r="C171"/>
      <c r="D171"/>
      <c r="E171"/>
      <c r="F171"/>
      <c r="G171"/>
    </row>
    <row r="172" spans="2:7" ht="23.5" customHeight="1" x14ac:dyDescent="0.35">
      <c r="B172"/>
      <c r="C172"/>
      <c r="D172"/>
      <c r="E172"/>
      <c r="F172"/>
      <c r="G172"/>
    </row>
    <row r="173" spans="2:7" ht="23.5" customHeight="1" x14ac:dyDescent="0.35">
      <c r="B173"/>
      <c r="C173"/>
      <c r="D173"/>
      <c r="E173"/>
      <c r="F173"/>
      <c r="G173"/>
    </row>
    <row r="174" spans="2:7" ht="23.5" customHeight="1" x14ac:dyDescent="0.35">
      <c r="B174"/>
      <c r="C174"/>
      <c r="D174"/>
      <c r="E174"/>
      <c r="F174"/>
      <c r="G174"/>
    </row>
    <row r="175" spans="2:7" ht="23.5" customHeight="1" x14ac:dyDescent="0.35">
      <c r="B175"/>
      <c r="C175"/>
      <c r="D175"/>
      <c r="E175"/>
      <c r="F175"/>
      <c r="G175"/>
    </row>
    <row r="176" spans="2:7" ht="23.5" customHeight="1" x14ac:dyDescent="0.35">
      <c r="B176"/>
      <c r="C176"/>
      <c r="D176"/>
      <c r="E176"/>
      <c r="F176"/>
      <c r="G176"/>
    </row>
    <row r="177" spans="2:7" ht="23.5" customHeight="1" x14ac:dyDescent="0.35">
      <c r="B177"/>
      <c r="C177"/>
      <c r="D177"/>
      <c r="E177"/>
      <c r="F177"/>
      <c r="G177"/>
    </row>
    <row r="178" spans="2:7" ht="23.5" customHeight="1" x14ac:dyDescent="0.35">
      <c r="B178"/>
      <c r="C178"/>
      <c r="D178"/>
      <c r="E178"/>
      <c r="F178"/>
      <c r="G178"/>
    </row>
    <row r="179" spans="2:7" ht="23.5" customHeight="1" x14ac:dyDescent="0.35">
      <c r="B179"/>
      <c r="C179"/>
      <c r="D179"/>
      <c r="E179"/>
      <c r="F179"/>
      <c r="G179"/>
    </row>
    <row r="180" spans="2:7" ht="23.5" customHeight="1" x14ac:dyDescent="0.35">
      <c r="B180"/>
      <c r="C180"/>
      <c r="D180"/>
      <c r="E180"/>
      <c r="F180"/>
      <c r="G180"/>
    </row>
    <row r="181" spans="2:7" ht="23.5" customHeight="1" x14ac:dyDescent="0.35">
      <c r="B181"/>
      <c r="C181"/>
      <c r="D181"/>
      <c r="E181"/>
      <c r="F181"/>
      <c r="G181"/>
    </row>
    <row r="182" spans="2:7" ht="23.5" customHeight="1" x14ac:dyDescent="0.35">
      <c r="B182"/>
      <c r="C182"/>
      <c r="D182"/>
      <c r="E182"/>
      <c r="F182"/>
      <c r="G182"/>
    </row>
    <row r="183" spans="2:7" ht="23.5" customHeight="1" x14ac:dyDescent="0.35">
      <c r="B183"/>
      <c r="C183"/>
      <c r="D183"/>
      <c r="E183"/>
      <c r="F183"/>
      <c r="G183"/>
    </row>
    <row r="184" spans="2:7" ht="23.5" customHeight="1" x14ac:dyDescent="0.35">
      <c r="B184"/>
      <c r="C184"/>
      <c r="D184"/>
      <c r="E184"/>
      <c r="F184"/>
      <c r="G184"/>
    </row>
    <row r="185" spans="2:7" ht="23.5" customHeight="1" x14ac:dyDescent="0.35">
      <c r="B185"/>
      <c r="C185"/>
      <c r="D185"/>
      <c r="E185"/>
      <c r="F185"/>
      <c r="G185"/>
    </row>
    <row r="186" spans="2:7" ht="23.5" customHeight="1" x14ac:dyDescent="0.35">
      <c r="B186"/>
      <c r="C186"/>
      <c r="D186"/>
      <c r="E186"/>
      <c r="F186"/>
      <c r="G186"/>
    </row>
    <row r="187" spans="2:7" ht="23.5" customHeight="1" x14ac:dyDescent="0.35">
      <c r="B187"/>
      <c r="C187"/>
      <c r="D187"/>
      <c r="E187"/>
      <c r="F187"/>
      <c r="G187"/>
    </row>
    <row r="188" spans="2:7" ht="23.5" customHeight="1" x14ac:dyDescent="0.35">
      <c r="B188"/>
      <c r="C188"/>
      <c r="D188"/>
      <c r="E188"/>
      <c r="F188"/>
      <c r="G188"/>
    </row>
    <row r="189" spans="2:7" ht="23.5" customHeight="1" x14ac:dyDescent="0.35">
      <c r="B189"/>
      <c r="C189"/>
      <c r="D189"/>
      <c r="E189"/>
      <c r="F189"/>
      <c r="G189"/>
    </row>
    <row r="190" spans="2:7" ht="23.5" customHeight="1" x14ac:dyDescent="0.35">
      <c r="B190"/>
      <c r="C190"/>
      <c r="D190"/>
      <c r="E190"/>
      <c r="F190"/>
      <c r="G190"/>
    </row>
    <row r="191" spans="2:7" ht="23.5" customHeight="1" x14ac:dyDescent="0.35">
      <c r="B191"/>
      <c r="C191"/>
      <c r="D191"/>
      <c r="E191"/>
      <c r="F191"/>
      <c r="G191"/>
    </row>
    <row r="192" spans="2:7" ht="23.5" customHeight="1" x14ac:dyDescent="0.35">
      <c r="B192"/>
      <c r="C192"/>
      <c r="D192"/>
      <c r="E192"/>
      <c r="F192"/>
      <c r="G192"/>
    </row>
    <row r="193" spans="2:7" ht="23.5" customHeight="1" x14ac:dyDescent="0.35">
      <c r="B193"/>
      <c r="C193"/>
      <c r="D193"/>
      <c r="E193"/>
      <c r="F193"/>
      <c r="G193"/>
    </row>
    <row r="194" spans="2:7" ht="23.5" customHeight="1" x14ac:dyDescent="0.35">
      <c r="B194"/>
      <c r="C194"/>
      <c r="D194"/>
      <c r="E194"/>
      <c r="F194"/>
      <c r="G194"/>
    </row>
    <row r="195" spans="2:7" ht="23.5" customHeight="1" x14ac:dyDescent="0.35">
      <c r="B195"/>
      <c r="C195"/>
      <c r="D195"/>
      <c r="E195"/>
      <c r="F195"/>
      <c r="G195"/>
    </row>
    <row r="196" spans="2:7" ht="23.5" customHeight="1" x14ac:dyDescent="0.35">
      <c r="B196"/>
      <c r="C196"/>
      <c r="D196"/>
      <c r="E196"/>
      <c r="F196"/>
      <c r="G196"/>
    </row>
    <row r="197" spans="2:7" ht="23.5" customHeight="1" x14ac:dyDescent="0.35">
      <c r="B197"/>
      <c r="C197"/>
      <c r="D197"/>
      <c r="E197"/>
      <c r="F197"/>
      <c r="G197"/>
    </row>
    <row r="198" spans="2:7" ht="23.5" customHeight="1" x14ac:dyDescent="0.35">
      <c r="B198"/>
      <c r="C198"/>
      <c r="D198"/>
      <c r="E198"/>
      <c r="F198"/>
      <c r="G198"/>
    </row>
    <row r="199" spans="2:7" ht="23.5" customHeight="1" x14ac:dyDescent="0.35">
      <c r="B199"/>
      <c r="C199"/>
      <c r="D199"/>
      <c r="E199"/>
      <c r="F199"/>
      <c r="G199"/>
    </row>
    <row r="200" spans="2:7" ht="23.5" customHeight="1" x14ac:dyDescent="0.35">
      <c r="B200"/>
      <c r="C200"/>
      <c r="D200"/>
      <c r="E200"/>
      <c r="F200"/>
      <c r="G200"/>
    </row>
    <row r="201" spans="2:7" ht="23.5" customHeight="1" x14ac:dyDescent="0.35">
      <c r="B201"/>
      <c r="C201"/>
      <c r="D201"/>
      <c r="E201"/>
      <c r="F201"/>
      <c r="G201"/>
    </row>
    <row r="202" spans="2:7" ht="23.5" customHeight="1" x14ac:dyDescent="0.35">
      <c r="B202"/>
      <c r="C202"/>
      <c r="D202"/>
      <c r="E202"/>
      <c r="F202"/>
      <c r="G202"/>
    </row>
    <row r="203" spans="2:7" ht="23.5" customHeight="1" x14ac:dyDescent="0.35">
      <c r="B203"/>
      <c r="C203"/>
      <c r="D203"/>
      <c r="E203"/>
      <c r="F203"/>
      <c r="G203"/>
    </row>
    <row r="204" spans="2:7" ht="23.5" customHeight="1" x14ac:dyDescent="0.35">
      <c r="B204"/>
      <c r="C204"/>
      <c r="D204"/>
      <c r="E204"/>
      <c r="F204"/>
      <c r="G204"/>
    </row>
    <row r="205" spans="2:7" ht="23.5" customHeight="1" x14ac:dyDescent="0.35">
      <c r="B205"/>
      <c r="C205"/>
      <c r="D205"/>
      <c r="E205"/>
      <c r="F205"/>
      <c r="G205"/>
    </row>
    <row r="206" spans="2:7" ht="23.5" customHeight="1" x14ac:dyDescent="0.35">
      <c r="B206"/>
      <c r="C206"/>
      <c r="D206"/>
      <c r="E206"/>
      <c r="F206"/>
      <c r="G206"/>
    </row>
    <row r="207" spans="2:7" ht="23.5" customHeight="1" x14ac:dyDescent="0.35">
      <c r="B207"/>
      <c r="C207"/>
      <c r="D207"/>
      <c r="E207"/>
      <c r="F207"/>
      <c r="G207"/>
    </row>
    <row r="208" spans="2:7" ht="23.5" customHeight="1" x14ac:dyDescent="0.35">
      <c r="B208"/>
      <c r="C208"/>
      <c r="D208"/>
      <c r="E208"/>
      <c r="F208"/>
      <c r="G208"/>
    </row>
    <row r="209" spans="2:7" ht="23.5" customHeight="1" x14ac:dyDescent="0.35">
      <c r="B209"/>
      <c r="C209"/>
      <c r="D209"/>
      <c r="E209"/>
      <c r="F209"/>
      <c r="G209"/>
    </row>
    <row r="210" spans="2:7" ht="23.5" customHeight="1" x14ac:dyDescent="0.35">
      <c r="B210"/>
      <c r="C210"/>
      <c r="D210"/>
      <c r="E210"/>
      <c r="F210"/>
      <c r="G210"/>
    </row>
    <row r="211" spans="2:7" ht="23.5" customHeight="1" x14ac:dyDescent="0.35">
      <c r="B211"/>
      <c r="C211"/>
      <c r="D211"/>
      <c r="E211"/>
      <c r="F211"/>
      <c r="G211"/>
    </row>
    <row r="212" spans="2:7" ht="23.5" customHeight="1" x14ac:dyDescent="0.35">
      <c r="B212"/>
      <c r="C212"/>
      <c r="D212"/>
      <c r="E212"/>
      <c r="F212"/>
      <c r="G212"/>
    </row>
    <row r="213" spans="2:7" ht="23.5" customHeight="1" x14ac:dyDescent="0.35">
      <c r="B213"/>
      <c r="C213"/>
      <c r="D213"/>
      <c r="E213"/>
      <c r="F213"/>
      <c r="G213"/>
    </row>
    <row r="214" spans="2:7" ht="23.5" customHeight="1" x14ac:dyDescent="0.35">
      <c r="B214"/>
      <c r="C214"/>
      <c r="D214"/>
      <c r="E214"/>
      <c r="F214"/>
      <c r="G214"/>
    </row>
    <row r="215" spans="2:7" ht="23.5" customHeight="1" x14ac:dyDescent="0.35">
      <c r="B215"/>
      <c r="C215"/>
      <c r="D215"/>
      <c r="E215"/>
      <c r="F215"/>
      <c r="G215"/>
    </row>
    <row r="216" spans="2:7" ht="23.5" customHeight="1" x14ac:dyDescent="0.35">
      <c r="B216"/>
      <c r="C216"/>
      <c r="D216"/>
      <c r="E216"/>
      <c r="F216"/>
      <c r="G216"/>
    </row>
    <row r="217" spans="2:7" ht="23.5" customHeight="1" x14ac:dyDescent="0.35">
      <c r="B217"/>
      <c r="C217"/>
      <c r="D217"/>
      <c r="E217"/>
      <c r="F217"/>
      <c r="G217"/>
    </row>
    <row r="218" spans="2:7" ht="23.5" customHeight="1" x14ac:dyDescent="0.35">
      <c r="B218"/>
      <c r="C218"/>
      <c r="D218"/>
      <c r="E218"/>
      <c r="F218"/>
      <c r="G218"/>
    </row>
    <row r="219" spans="2:7" ht="23.5" customHeight="1" x14ac:dyDescent="0.35">
      <c r="B219"/>
      <c r="C219"/>
      <c r="D219"/>
      <c r="E219"/>
      <c r="F219"/>
      <c r="G219"/>
    </row>
    <row r="220" spans="2:7" ht="23.5" customHeight="1" x14ac:dyDescent="0.35">
      <c r="B220"/>
      <c r="C220"/>
      <c r="D220"/>
      <c r="E220"/>
      <c r="F220"/>
      <c r="G220"/>
    </row>
    <row r="221" spans="2:7" ht="23.5" customHeight="1" x14ac:dyDescent="0.35">
      <c r="B221"/>
      <c r="C221"/>
      <c r="D221"/>
      <c r="E221"/>
      <c r="F221"/>
      <c r="G221"/>
    </row>
    <row r="222" spans="2:7" ht="23.5" customHeight="1" x14ac:dyDescent="0.35">
      <c r="B222"/>
      <c r="C222"/>
      <c r="D222"/>
      <c r="E222"/>
      <c r="F222"/>
      <c r="G222"/>
    </row>
    <row r="223" spans="2:7" ht="23.5" customHeight="1" x14ac:dyDescent="0.35">
      <c r="B223"/>
      <c r="C223"/>
      <c r="D223"/>
      <c r="E223"/>
      <c r="F223"/>
      <c r="G223"/>
    </row>
    <row r="224" spans="2:7" ht="23.5" customHeight="1" x14ac:dyDescent="0.35">
      <c r="B224"/>
      <c r="C224"/>
      <c r="D224"/>
      <c r="E224"/>
      <c r="F224"/>
      <c r="G224"/>
    </row>
    <row r="225" spans="2:7" ht="23.5" customHeight="1" x14ac:dyDescent="0.35">
      <c r="B225"/>
      <c r="C225"/>
      <c r="D225"/>
      <c r="E225"/>
      <c r="F225"/>
      <c r="G225"/>
    </row>
    <row r="226" spans="2:7" ht="23.5" customHeight="1" x14ac:dyDescent="0.35">
      <c r="B226"/>
      <c r="C226"/>
      <c r="D226"/>
      <c r="E226"/>
      <c r="F226"/>
      <c r="G226"/>
    </row>
    <row r="227" spans="2:7" ht="23.5" customHeight="1" x14ac:dyDescent="0.35">
      <c r="B227"/>
      <c r="C227"/>
      <c r="D227"/>
      <c r="E227"/>
      <c r="F227"/>
      <c r="G227"/>
    </row>
    <row r="228" spans="2:7" ht="23.5" customHeight="1" x14ac:dyDescent="0.35">
      <c r="B228"/>
      <c r="C228"/>
      <c r="D228"/>
      <c r="E228"/>
      <c r="F228"/>
      <c r="G228"/>
    </row>
    <row r="229" spans="2:7" ht="23.5" customHeight="1" x14ac:dyDescent="0.35">
      <c r="B229"/>
      <c r="C229"/>
      <c r="D229"/>
      <c r="E229"/>
      <c r="F229"/>
      <c r="G229"/>
    </row>
    <row r="230" spans="2:7" ht="23.5" customHeight="1" x14ac:dyDescent="0.35">
      <c r="B230"/>
      <c r="C230"/>
      <c r="D230"/>
      <c r="E230"/>
      <c r="F230"/>
      <c r="G230"/>
    </row>
    <row r="231" spans="2:7" ht="23.5" customHeight="1" x14ac:dyDescent="0.35">
      <c r="B231"/>
      <c r="C231"/>
      <c r="D231"/>
      <c r="E231"/>
      <c r="F231"/>
      <c r="G231"/>
    </row>
    <row r="232" spans="2:7" ht="23.5" customHeight="1" x14ac:dyDescent="0.35">
      <c r="B232"/>
      <c r="C232"/>
      <c r="D232"/>
      <c r="E232"/>
      <c r="F232"/>
      <c r="G232"/>
    </row>
    <row r="233" spans="2:7" ht="23.5" customHeight="1" x14ac:dyDescent="0.35">
      <c r="B233"/>
      <c r="C233"/>
      <c r="D233"/>
      <c r="E233"/>
      <c r="F233"/>
      <c r="G233"/>
    </row>
    <row r="234" spans="2:7" ht="23.5" customHeight="1" x14ac:dyDescent="0.35">
      <c r="B234"/>
      <c r="C234"/>
      <c r="D234"/>
      <c r="E234"/>
      <c r="F234"/>
      <c r="G234"/>
    </row>
    <row r="235" spans="2:7" ht="23.5" customHeight="1" x14ac:dyDescent="0.35">
      <c r="B235"/>
      <c r="C235"/>
      <c r="D235"/>
      <c r="E235"/>
      <c r="F235"/>
      <c r="G235"/>
    </row>
    <row r="236" spans="2:7" ht="23.5" customHeight="1" x14ac:dyDescent="0.35">
      <c r="B236"/>
      <c r="C236"/>
      <c r="D236"/>
      <c r="E236"/>
      <c r="F236"/>
      <c r="G236"/>
    </row>
    <row r="237" spans="2:7" ht="23.5" customHeight="1" x14ac:dyDescent="0.35">
      <c r="B237"/>
      <c r="C237"/>
      <c r="D237"/>
      <c r="E237"/>
      <c r="F237"/>
      <c r="G237"/>
    </row>
    <row r="238" spans="2:7" ht="23.5" customHeight="1" x14ac:dyDescent="0.35">
      <c r="B238"/>
      <c r="C238"/>
      <c r="D238"/>
      <c r="E238"/>
      <c r="F238"/>
      <c r="G238"/>
    </row>
    <row r="239" spans="2:7" ht="23.5" customHeight="1" x14ac:dyDescent="0.35">
      <c r="B239"/>
      <c r="C239"/>
      <c r="D239"/>
      <c r="E239"/>
      <c r="F239"/>
      <c r="G239"/>
    </row>
    <row r="240" spans="2:7" ht="23.5" customHeight="1" x14ac:dyDescent="0.35">
      <c r="B240"/>
      <c r="C240"/>
      <c r="D240"/>
      <c r="E240"/>
      <c r="F240"/>
      <c r="G240"/>
    </row>
    <row r="241" spans="2:7" ht="23.5" customHeight="1" x14ac:dyDescent="0.35">
      <c r="B241"/>
      <c r="C241"/>
      <c r="D241"/>
      <c r="E241"/>
      <c r="F241"/>
      <c r="G241"/>
    </row>
    <row r="242" spans="2:7" ht="23.5" customHeight="1" x14ac:dyDescent="0.35">
      <c r="B242"/>
      <c r="C242"/>
      <c r="D242"/>
      <c r="E242"/>
      <c r="F242"/>
      <c r="G242"/>
    </row>
    <row r="243" spans="2:7" ht="23.5" customHeight="1" x14ac:dyDescent="0.35">
      <c r="B243"/>
      <c r="C243"/>
      <c r="D243"/>
      <c r="E243"/>
      <c r="F243"/>
      <c r="G243"/>
    </row>
    <row r="244" spans="2:7" ht="23.5" customHeight="1" x14ac:dyDescent="0.35">
      <c r="B244"/>
      <c r="C244"/>
      <c r="D244"/>
      <c r="E244"/>
      <c r="F244"/>
      <c r="G244"/>
    </row>
    <row r="245" spans="2:7" ht="23.5" customHeight="1" x14ac:dyDescent="0.35">
      <c r="B245"/>
      <c r="C245"/>
      <c r="D245"/>
      <c r="E245"/>
      <c r="F245"/>
      <c r="G245"/>
    </row>
    <row r="246" spans="2:7" ht="23.5" customHeight="1" x14ac:dyDescent="0.35">
      <c r="B246"/>
      <c r="C246"/>
      <c r="D246"/>
      <c r="E246"/>
      <c r="F246"/>
      <c r="G246"/>
    </row>
    <row r="247" spans="2:7" ht="23.5" customHeight="1" x14ac:dyDescent="0.35">
      <c r="B247"/>
      <c r="C247"/>
      <c r="D247"/>
      <c r="E247"/>
      <c r="F247"/>
      <c r="G247"/>
    </row>
    <row r="248" spans="2:7" ht="23.5" customHeight="1" x14ac:dyDescent="0.35">
      <c r="B248"/>
      <c r="C248"/>
      <c r="D248"/>
      <c r="E248"/>
      <c r="F248"/>
      <c r="G248"/>
    </row>
    <row r="249" spans="2:7" ht="23.5" customHeight="1" x14ac:dyDescent="0.35">
      <c r="B249"/>
      <c r="C249"/>
      <c r="D249"/>
      <c r="E249"/>
      <c r="F249"/>
      <c r="G249"/>
    </row>
    <row r="250" spans="2:7" ht="23.5" customHeight="1" x14ac:dyDescent="0.35">
      <c r="B250"/>
      <c r="C250"/>
      <c r="D250"/>
      <c r="E250"/>
      <c r="F250"/>
      <c r="G250"/>
    </row>
    <row r="251" spans="2:7" ht="23.5" customHeight="1" x14ac:dyDescent="0.35">
      <c r="B251"/>
      <c r="C251"/>
      <c r="D251"/>
      <c r="E251"/>
      <c r="F251"/>
      <c r="G251"/>
    </row>
    <row r="252" spans="2:7" ht="23.5" customHeight="1" x14ac:dyDescent="0.35">
      <c r="B252"/>
      <c r="C252"/>
      <c r="D252"/>
      <c r="E252"/>
      <c r="F252"/>
      <c r="G252"/>
    </row>
    <row r="253" spans="2:7" ht="23.5" customHeight="1" x14ac:dyDescent="0.35">
      <c r="B253"/>
      <c r="C253"/>
      <c r="D253"/>
      <c r="E253"/>
      <c r="F253"/>
      <c r="G253"/>
    </row>
    <row r="254" spans="2:7" ht="23.5" customHeight="1" x14ac:dyDescent="0.35">
      <c r="B254"/>
      <c r="C254"/>
      <c r="D254"/>
      <c r="E254"/>
      <c r="F254"/>
      <c r="G254"/>
    </row>
    <row r="255" spans="2:7" ht="23.5" customHeight="1" x14ac:dyDescent="0.35">
      <c r="B255"/>
      <c r="C255"/>
      <c r="D255"/>
      <c r="E255"/>
      <c r="F255"/>
      <c r="G255"/>
    </row>
    <row r="256" spans="2:7" ht="23.5" customHeight="1" x14ac:dyDescent="0.35">
      <c r="B256"/>
      <c r="C256"/>
      <c r="D256"/>
      <c r="E256"/>
      <c r="F256"/>
      <c r="G256"/>
    </row>
    <row r="257" spans="2:7" ht="23.5" customHeight="1" x14ac:dyDescent="0.35">
      <c r="B257"/>
      <c r="C257"/>
      <c r="D257"/>
      <c r="E257"/>
      <c r="F257"/>
      <c r="G257"/>
    </row>
    <row r="258" spans="2:7" ht="23.5" customHeight="1" x14ac:dyDescent="0.35">
      <c r="B258"/>
      <c r="C258"/>
      <c r="D258"/>
      <c r="E258"/>
      <c r="F258"/>
      <c r="G258"/>
    </row>
    <row r="259" spans="2:7" ht="23.5" customHeight="1" x14ac:dyDescent="0.35">
      <c r="B259"/>
      <c r="C259"/>
      <c r="D259"/>
      <c r="E259"/>
      <c r="F259"/>
      <c r="G259"/>
    </row>
    <row r="260" spans="2:7" ht="23.5" customHeight="1" x14ac:dyDescent="0.35">
      <c r="B260"/>
      <c r="C260"/>
      <c r="D260"/>
      <c r="E260"/>
      <c r="F260"/>
      <c r="G260"/>
    </row>
    <row r="261" spans="2:7" ht="23.5" customHeight="1" x14ac:dyDescent="0.35">
      <c r="B261"/>
      <c r="C261"/>
      <c r="D261"/>
      <c r="E261"/>
      <c r="F261"/>
      <c r="G261"/>
    </row>
    <row r="262" spans="2:7" ht="23.5" customHeight="1" x14ac:dyDescent="0.35">
      <c r="B262"/>
      <c r="C262"/>
      <c r="D262"/>
      <c r="E262"/>
      <c r="F262"/>
      <c r="G262"/>
    </row>
    <row r="263" spans="2:7" ht="23.5" customHeight="1" x14ac:dyDescent="0.35">
      <c r="B263"/>
      <c r="C263"/>
      <c r="D263"/>
      <c r="E263"/>
      <c r="F263"/>
      <c r="G263"/>
    </row>
    <row r="264" spans="2:7" ht="23.5" customHeight="1" x14ac:dyDescent="0.35">
      <c r="B264"/>
      <c r="C264"/>
      <c r="D264"/>
      <c r="E264"/>
      <c r="F264"/>
      <c r="G264"/>
    </row>
    <row r="265" spans="2:7" ht="23.5" customHeight="1" x14ac:dyDescent="0.35">
      <c r="B265"/>
      <c r="C265"/>
      <c r="D265"/>
      <c r="E265"/>
      <c r="F265"/>
      <c r="G265"/>
    </row>
    <row r="266" spans="2:7" ht="23.5" customHeight="1" x14ac:dyDescent="0.35">
      <c r="B266"/>
      <c r="C266"/>
      <c r="D266"/>
      <c r="E266"/>
      <c r="F266"/>
      <c r="G266"/>
    </row>
    <row r="267" spans="2:7" ht="23.5" customHeight="1" x14ac:dyDescent="0.35">
      <c r="B267"/>
      <c r="C267"/>
      <c r="D267"/>
      <c r="E267"/>
      <c r="F267"/>
      <c r="G267"/>
    </row>
    <row r="268" spans="2:7" ht="23.5" customHeight="1" x14ac:dyDescent="0.35">
      <c r="B268"/>
      <c r="C268"/>
      <c r="D268"/>
      <c r="E268"/>
      <c r="F268"/>
      <c r="G268"/>
    </row>
    <row r="269" spans="2:7" ht="23.5" customHeight="1" x14ac:dyDescent="0.35">
      <c r="B269"/>
      <c r="C269"/>
      <c r="D269"/>
      <c r="E269"/>
      <c r="F269"/>
      <c r="G269"/>
    </row>
    <row r="270" spans="2:7" ht="23.5" customHeight="1" x14ac:dyDescent="0.35">
      <c r="B270"/>
      <c r="C270"/>
      <c r="D270"/>
      <c r="E270"/>
      <c r="F270"/>
      <c r="G270"/>
    </row>
    <row r="271" spans="2:7" ht="23.5" customHeight="1" x14ac:dyDescent="0.35">
      <c r="B271"/>
      <c r="C271"/>
      <c r="D271"/>
      <c r="E271"/>
      <c r="F271"/>
      <c r="G271"/>
    </row>
    <row r="272" spans="2:7" ht="23.5" customHeight="1" x14ac:dyDescent="0.35">
      <c r="B272"/>
      <c r="C272"/>
      <c r="D272"/>
      <c r="E272"/>
      <c r="F272"/>
      <c r="G272"/>
    </row>
    <row r="273" spans="2:7" ht="23.5" customHeight="1" x14ac:dyDescent="0.35">
      <c r="B273"/>
      <c r="C273"/>
      <c r="D273"/>
      <c r="E273"/>
      <c r="F273"/>
      <c r="G273"/>
    </row>
    <row r="274" spans="2:7" ht="23.5" customHeight="1" x14ac:dyDescent="0.35">
      <c r="B274"/>
      <c r="C274"/>
      <c r="D274"/>
      <c r="E274"/>
      <c r="F274"/>
      <c r="G274"/>
    </row>
    <row r="275" spans="2:7" ht="23.5" customHeight="1" x14ac:dyDescent="0.35">
      <c r="B275"/>
      <c r="C275"/>
      <c r="D275"/>
      <c r="E275"/>
      <c r="F275"/>
      <c r="G275"/>
    </row>
    <row r="276" spans="2:7" ht="23.5" customHeight="1" x14ac:dyDescent="0.35">
      <c r="B276"/>
      <c r="C276"/>
      <c r="D276"/>
      <c r="E276"/>
      <c r="F276"/>
      <c r="G276"/>
    </row>
    <row r="277" spans="2:7" ht="23.5" customHeight="1" x14ac:dyDescent="0.35">
      <c r="B277"/>
      <c r="C277"/>
      <c r="D277"/>
      <c r="E277"/>
      <c r="F277"/>
      <c r="G277"/>
    </row>
    <row r="278" spans="2:7" ht="23.5" customHeight="1" x14ac:dyDescent="0.35">
      <c r="B278"/>
      <c r="C278"/>
      <c r="D278"/>
      <c r="E278"/>
      <c r="F278"/>
      <c r="G278"/>
    </row>
    <row r="279" spans="2:7" ht="23.5" customHeight="1" x14ac:dyDescent="0.35">
      <c r="B279"/>
      <c r="C279"/>
      <c r="D279"/>
      <c r="E279"/>
      <c r="F279"/>
      <c r="G279"/>
    </row>
    <row r="280" spans="2:7" ht="23.5" customHeight="1" x14ac:dyDescent="0.35">
      <c r="B280"/>
      <c r="C280"/>
      <c r="D280"/>
      <c r="E280"/>
      <c r="F280"/>
      <c r="G280"/>
    </row>
    <row r="281" spans="2:7" ht="23.5" customHeight="1" x14ac:dyDescent="0.35">
      <c r="B281"/>
      <c r="C281"/>
      <c r="D281"/>
      <c r="E281"/>
      <c r="F281"/>
      <c r="G281"/>
    </row>
    <row r="282" spans="2:7" ht="23.5" customHeight="1" x14ac:dyDescent="0.35">
      <c r="B282"/>
      <c r="C282"/>
      <c r="D282"/>
      <c r="E282"/>
      <c r="F282"/>
      <c r="G282"/>
    </row>
    <row r="283" spans="2:7" ht="23.5" customHeight="1" x14ac:dyDescent="0.35">
      <c r="B283"/>
      <c r="C283"/>
      <c r="D283"/>
      <c r="E283"/>
      <c r="F283"/>
      <c r="G283"/>
    </row>
    <row r="284" spans="2:7" ht="23.5" customHeight="1" x14ac:dyDescent="0.35">
      <c r="B284"/>
      <c r="C284"/>
      <c r="D284"/>
      <c r="E284"/>
      <c r="F284"/>
      <c r="G284"/>
    </row>
    <row r="285" spans="2:7" ht="23.5" customHeight="1" x14ac:dyDescent="0.35">
      <c r="B285"/>
      <c r="C285"/>
      <c r="D285"/>
      <c r="E285"/>
      <c r="F285"/>
      <c r="G285"/>
    </row>
    <row r="286" spans="2:7" ht="23.5" customHeight="1" x14ac:dyDescent="0.35">
      <c r="B286"/>
      <c r="C286"/>
      <c r="D286"/>
      <c r="E286"/>
      <c r="F286"/>
      <c r="G286"/>
    </row>
    <row r="287" spans="2:7" ht="23.5" customHeight="1" x14ac:dyDescent="0.35">
      <c r="B287"/>
      <c r="C287"/>
      <c r="D287"/>
      <c r="E287"/>
      <c r="F287"/>
      <c r="G287"/>
    </row>
    <row r="288" spans="2:7" ht="23.5" customHeight="1" x14ac:dyDescent="0.35">
      <c r="B288"/>
      <c r="C288"/>
      <c r="D288"/>
      <c r="E288"/>
      <c r="F288"/>
      <c r="G288"/>
    </row>
    <row r="289" spans="2:7" ht="23.5" customHeight="1" x14ac:dyDescent="0.35">
      <c r="B289"/>
      <c r="C289"/>
      <c r="D289"/>
      <c r="E289"/>
      <c r="F289"/>
      <c r="G289"/>
    </row>
    <row r="290" spans="2:7" ht="23.5" customHeight="1" x14ac:dyDescent="0.35">
      <c r="B290"/>
      <c r="C290"/>
      <c r="D290"/>
      <c r="E290"/>
      <c r="F290"/>
      <c r="G290"/>
    </row>
    <row r="291" spans="2:7" ht="23.5" customHeight="1" x14ac:dyDescent="0.35">
      <c r="B291"/>
      <c r="C291"/>
      <c r="D291"/>
      <c r="E291"/>
      <c r="F291"/>
      <c r="G291"/>
    </row>
    <row r="292" spans="2:7" ht="23.5" customHeight="1" x14ac:dyDescent="0.35">
      <c r="B292"/>
      <c r="C292"/>
      <c r="D292"/>
      <c r="E292"/>
      <c r="F292"/>
      <c r="G292"/>
    </row>
    <row r="293" spans="2:7" ht="23.5" customHeight="1" x14ac:dyDescent="0.35">
      <c r="B293"/>
      <c r="C293"/>
      <c r="D293"/>
      <c r="E293"/>
      <c r="F293"/>
      <c r="G293"/>
    </row>
    <row r="294" spans="2:7" ht="23.5" customHeight="1" x14ac:dyDescent="0.35">
      <c r="B294"/>
      <c r="C294"/>
      <c r="D294"/>
      <c r="E294"/>
      <c r="F294"/>
      <c r="G294"/>
    </row>
    <row r="295" spans="2:7" ht="23.5" customHeight="1" x14ac:dyDescent="0.35">
      <c r="B295"/>
      <c r="C295"/>
      <c r="D295"/>
      <c r="E295"/>
      <c r="F295"/>
      <c r="G295"/>
    </row>
    <row r="296" spans="2:7" ht="23.5" customHeight="1" x14ac:dyDescent="0.35">
      <c r="B296"/>
      <c r="C296"/>
      <c r="D296"/>
      <c r="E296"/>
      <c r="F296"/>
      <c r="G296"/>
    </row>
    <row r="297" spans="2:7" ht="23.5" customHeight="1" x14ac:dyDescent="0.35">
      <c r="B297"/>
      <c r="C297"/>
      <c r="D297"/>
      <c r="E297"/>
      <c r="F297"/>
      <c r="G297"/>
    </row>
    <row r="298" spans="2:7" ht="23.5" customHeight="1" x14ac:dyDescent="0.35">
      <c r="B298"/>
      <c r="C298"/>
      <c r="D298"/>
      <c r="E298"/>
      <c r="F298"/>
      <c r="G298"/>
    </row>
    <row r="299" spans="2:7" ht="23.5" customHeight="1" x14ac:dyDescent="0.35">
      <c r="B299"/>
      <c r="C299"/>
      <c r="D299"/>
      <c r="E299"/>
      <c r="F299"/>
      <c r="G299"/>
    </row>
    <row r="300" spans="2:7" ht="23.5" customHeight="1" x14ac:dyDescent="0.35">
      <c r="B300"/>
      <c r="C300"/>
      <c r="D300"/>
      <c r="E300"/>
      <c r="F300"/>
      <c r="G300"/>
    </row>
    <row r="301" spans="2:7" ht="23.5" customHeight="1" x14ac:dyDescent="0.35">
      <c r="B301"/>
      <c r="C301"/>
      <c r="D301"/>
      <c r="E301"/>
      <c r="F301"/>
      <c r="G301"/>
    </row>
    <row r="302" spans="2:7" ht="23.5" customHeight="1" x14ac:dyDescent="0.35">
      <c r="B302"/>
      <c r="C302"/>
      <c r="D302"/>
      <c r="E302"/>
      <c r="F302"/>
      <c r="G302"/>
    </row>
    <row r="303" spans="2:7" ht="23.5" customHeight="1" x14ac:dyDescent="0.35">
      <c r="B303"/>
      <c r="C303"/>
      <c r="D303"/>
      <c r="E303"/>
      <c r="F303"/>
      <c r="G303"/>
    </row>
    <row r="304" spans="2:7" ht="23.5" customHeight="1" x14ac:dyDescent="0.35">
      <c r="B304"/>
      <c r="C304"/>
      <c r="D304"/>
      <c r="E304"/>
      <c r="F304"/>
      <c r="G304"/>
    </row>
    <row r="305" spans="2:7" ht="23.5" customHeight="1" x14ac:dyDescent="0.35">
      <c r="B305"/>
      <c r="C305"/>
      <c r="D305"/>
      <c r="E305"/>
      <c r="F305"/>
      <c r="G305"/>
    </row>
    <row r="306" spans="2:7" ht="23.5" customHeight="1" x14ac:dyDescent="0.35">
      <c r="B306"/>
      <c r="C306"/>
      <c r="D306"/>
      <c r="E306"/>
      <c r="F306"/>
      <c r="G306"/>
    </row>
    <row r="307" spans="2:7" ht="23.5" customHeight="1" x14ac:dyDescent="0.35">
      <c r="B307"/>
      <c r="C307"/>
      <c r="D307"/>
      <c r="E307"/>
      <c r="F307"/>
      <c r="G307"/>
    </row>
    <row r="308" spans="2:7" ht="23.5" customHeight="1" x14ac:dyDescent="0.35">
      <c r="B308"/>
      <c r="C308"/>
      <c r="D308"/>
      <c r="E308"/>
      <c r="F308"/>
      <c r="G308"/>
    </row>
    <row r="309" spans="2:7" ht="23.5" customHeight="1" x14ac:dyDescent="0.35">
      <c r="B309"/>
      <c r="C309"/>
      <c r="D309"/>
      <c r="E309"/>
      <c r="F309"/>
      <c r="G309"/>
    </row>
    <row r="310" spans="2:7" ht="23.5" customHeight="1" x14ac:dyDescent="0.35">
      <c r="B310"/>
      <c r="C310"/>
      <c r="D310"/>
      <c r="E310"/>
      <c r="F310"/>
      <c r="G310"/>
    </row>
    <row r="311" spans="2:7" ht="23.5" customHeight="1" x14ac:dyDescent="0.35">
      <c r="B311"/>
      <c r="C311"/>
      <c r="D311"/>
      <c r="E311"/>
      <c r="F311"/>
      <c r="G311"/>
    </row>
    <row r="312" spans="2:7" ht="23.5" customHeight="1" x14ac:dyDescent="0.35">
      <c r="B312"/>
      <c r="C312"/>
      <c r="D312"/>
      <c r="E312"/>
      <c r="F312"/>
      <c r="G312"/>
    </row>
    <row r="313" spans="2:7" ht="23.5" customHeight="1" x14ac:dyDescent="0.35">
      <c r="B313"/>
      <c r="C313"/>
      <c r="D313"/>
      <c r="E313"/>
      <c r="F313"/>
      <c r="G313"/>
    </row>
    <row r="314" spans="2:7" ht="23.5" customHeight="1" x14ac:dyDescent="0.35">
      <c r="B314"/>
      <c r="C314"/>
      <c r="D314"/>
      <c r="E314"/>
      <c r="F314"/>
      <c r="G314"/>
    </row>
    <row r="315" spans="2:7" ht="23.5" customHeight="1" x14ac:dyDescent="0.35">
      <c r="B315"/>
      <c r="C315"/>
      <c r="D315"/>
      <c r="E315"/>
      <c r="F315"/>
      <c r="G315"/>
    </row>
    <row r="316" spans="2:7" ht="23.5" customHeight="1" x14ac:dyDescent="0.35">
      <c r="B316"/>
      <c r="C316"/>
      <c r="D316"/>
      <c r="E316"/>
      <c r="F316"/>
      <c r="G316"/>
    </row>
    <row r="317" spans="2:7" ht="23.5" customHeight="1" x14ac:dyDescent="0.35">
      <c r="B317"/>
      <c r="C317"/>
      <c r="D317"/>
      <c r="E317"/>
      <c r="F317"/>
      <c r="G317"/>
    </row>
    <row r="318" spans="2:7" ht="23.5" customHeight="1" x14ac:dyDescent="0.35">
      <c r="B318"/>
      <c r="C318"/>
      <c r="D318"/>
      <c r="E318"/>
      <c r="F318"/>
      <c r="G318"/>
    </row>
    <row r="319" spans="2:7" ht="23.5" customHeight="1" x14ac:dyDescent="0.35">
      <c r="B319"/>
      <c r="C319"/>
      <c r="D319"/>
      <c r="E319"/>
      <c r="F319"/>
      <c r="G319"/>
    </row>
    <row r="320" spans="2:7" ht="23.5" customHeight="1" x14ac:dyDescent="0.35">
      <c r="B320"/>
      <c r="C320"/>
      <c r="D320"/>
      <c r="E320"/>
      <c r="F320"/>
      <c r="G320"/>
    </row>
    <row r="321" spans="2:7" ht="23.5" customHeight="1" x14ac:dyDescent="0.35">
      <c r="B321"/>
      <c r="C321"/>
      <c r="D321"/>
      <c r="E321"/>
      <c r="F321"/>
      <c r="G321"/>
    </row>
    <row r="322" spans="2:7" ht="23.5" customHeight="1" x14ac:dyDescent="0.35">
      <c r="B322"/>
      <c r="C322"/>
      <c r="D322"/>
      <c r="E322"/>
      <c r="F322"/>
      <c r="G322"/>
    </row>
    <row r="323" spans="2:7" ht="23.5" customHeight="1" x14ac:dyDescent="0.35">
      <c r="B323"/>
      <c r="C323"/>
      <c r="D323"/>
      <c r="E323"/>
      <c r="F323"/>
      <c r="G323"/>
    </row>
    <row r="324" spans="2:7" ht="23.5" customHeight="1" x14ac:dyDescent="0.35">
      <c r="B324"/>
      <c r="C324"/>
      <c r="D324"/>
      <c r="E324"/>
      <c r="F324"/>
      <c r="G324"/>
    </row>
    <row r="325" spans="2:7" ht="23.5" customHeight="1" x14ac:dyDescent="0.35">
      <c r="B325"/>
      <c r="C325"/>
      <c r="D325"/>
      <c r="E325"/>
      <c r="F325"/>
      <c r="G325"/>
    </row>
    <row r="326" spans="2:7" ht="23.5" customHeight="1" x14ac:dyDescent="0.35">
      <c r="B326"/>
      <c r="C326"/>
      <c r="D326"/>
      <c r="E326"/>
      <c r="F326"/>
      <c r="G326"/>
    </row>
    <row r="327" spans="2:7" ht="23.5" customHeight="1" x14ac:dyDescent="0.35">
      <c r="B327"/>
      <c r="C327"/>
      <c r="D327"/>
      <c r="E327"/>
      <c r="F327"/>
      <c r="G327"/>
    </row>
    <row r="328" spans="2:7" ht="23.5" customHeight="1" x14ac:dyDescent="0.35">
      <c r="B328"/>
      <c r="C328"/>
      <c r="D328"/>
      <c r="E328"/>
      <c r="F328"/>
      <c r="G328"/>
    </row>
    <row r="329" spans="2:7" ht="23.5" customHeight="1" x14ac:dyDescent="0.35">
      <c r="B329"/>
      <c r="C329"/>
      <c r="D329"/>
      <c r="E329"/>
      <c r="F329"/>
      <c r="G329"/>
    </row>
    <row r="330" spans="2:7" ht="23.5" customHeight="1" x14ac:dyDescent="0.35">
      <c r="B330"/>
      <c r="C330"/>
      <c r="D330"/>
      <c r="E330"/>
      <c r="F330"/>
      <c r="G330"/>
    </row>
    <row r="331" spans="2:7" ht="23.5" customHeight="1" x14ac:dyDescent="0.35">
      <c r="B331"/>
      <c r="C331"/>
      <c r="D331"/>
      <c r="E331"/>
      <c r="F331"/>
      <c r="G331"/>
    </row>
    <row r="332" spans="2:7" ht="23.5" customHeight="1" x14ac:dyDescent="0.35">
      <c r="B332"/>
      <c r="C332"/>
      <c r="D332"/>
      <c r="E332"/>
      <c r="F332"/>
      <c r="G332"/>
    </row>
    <row r="333" spans="2:7" ht="23.5" customHeight="1" x14ac:dyDescent="0.35">
      <c r="B333"/>
      <c r="C333"/>
      <c r="D333"/>
      <c r="E333"/>
      <c r="F333"/>
      <c r="G333"/>
    </row>
    <row r="334" spans="2:7" ht="23.5" customHeight="1" x14ac:dyDescent="0.35">
      <c r="B334"/>
      <c r="C334"/>
      <c r="D334"/>
      <c r="E334"/>
      <c r="F334"/>
      <c r="G334"/>
    </row>
    <row r="335" spans="2:7" ht="23.5" customHeight="1" x14ac:dyDescent="0.35">
      <c r="B335"/>
      <c r="C335"/>
      <c r="D335"/>
      <c r="E335"/>
      <c r="F335"/>
      <c r="G335"/>
    </row>
    <row r="336" spans="2:7" ht="23.5" customHeight="1" x14ac:dyDescent="0.35">
      <c r="B336"/>
      <c r="C336"/>
      <c r="D336"/>
      <c r="E336"/>
      <c r="F336"/>
      <c r="G336"/>
    </row>
    <row r="337" spans="2:7" ht="23.5" customHeight="1" x14ac:dyDescent="0.35">
      <c r="B337"/>
      <c r="C337"/>
      <c r="D337"/>
      <c r="E337"/>
      <c r="F337"/>
      <c r="G337"/>
    </row>
    <row r="338" spans="2:7" ht="23.5" customHeight="1" x14ac:dyDescent="0.35">
      <c r="B338"/>
      <c r="C338"/>
      <c r="D338"/>
      <c r="E338"/>
      <c r="F338"/>
      <c r="G338"/>
    </row>
    <row r="339" spans="2:7" ht="23.5" customHeight="1" x14ac:dyDescent="0.35">
      <c r="B339"/>
      <c r="C339"/>
      <c r="D339"/>
      <c r="E339"/>
      <c r="F339"/>
      <c r="G339"/>
    </row>
    <row r="340" spans="2:7" ht="23.5" customHeight="1" x14ac:dyDescent="0.35">
      <c r="B340"/>
      <c r="C340"/>
      <c r="D340"/>
      <c r="E340"/>
      <c r="F340"/>
      <c r="G340"/>
    </row>
    <row r="341" spans="2:7" ht="23.5" customHeight="1" x14ac:dyDescent="0.35">
      <c r="B341"/>
      <c r="C341"/>
      <c r="D341"/>
      <c r="E341"/>
      <c r="F341"/>
      <c r="G341"/>
    </row>
    <row r="342" spans="2:7" ht="23.5" customHeight="1" x14ac:dyDescent="0.35">
      <c r="B342"/>
      <c r="C342"/>
      <c r="D342"/>
      <c r="E342"/>
      <c r="F342"/>
      <c r="G342"/>
    </row>
    <row r="343" spans="2:7" ht="23.5" customHeight="1" x14ac:dyDescent="0.35">
      <c r="B343"/>
      <c r="C343"/>
      <c r="D343"/>
      <c r="E343"/>
      <c r="F343"/>
      <c r="G343"/>
    </row>
    <row r="344" spans="2:7" ht="23.5" customHeight="1" x14ac:dyDescent="0.35">
      <c r="B344"/>
      <c r="C344"/>
      <c r="D344"/>
      <c r="E344"/>
      <c r="F344"/>
      <c r="G344"/>
    </row>
    <row r="345" spans="2:7" ht="23.5" customHeight="1" x14ac:dyDescent="0.35">
      <c r="B345"/>
      <c r="C345"/>
      <c r="D345"/>
      <c r="E345"/>
      <c r="F345"/>
      <c r="G345"/>
    </row>
    <row r="346" spans="2:7" ht="23.5" customHeight="1" x14ac:dyDescent="0.35">
      <c r="B346"/>
      <c r="C346"/>
      <c r="D346"/>
      <c r="E346"/>
      <c r="F346"/>
      <c r="G346"/>
    </row>
    <row r="347" spans="2:7" ht="23.5" customHeight="1" x14ac:dyDescent="0.35">
      <c r="B347"/>
      <c r="C347"/>
      <c r="D347"/>
      <c r="E347"/>
      <c r="F347"/>
      <c r="G347"/>
    </row>
    <row r="348" spans="2:7" ht="23.5" customHeight="1" x14ac:dyDescent="0.35">
      <c r="B348"/>
      <c r="C348"/>
      <c r="D348"/>
      <c r="E348"/>
      <c r="F348"/>
      <c r="G348"/>
    </row>
    <row r="349" spans="2:7" ht="23.5" customHeight="1" x14ac:dyDescent="0.35">
      <c r="B349"/>
      <c r="C349"/>
      <c r="D349"/>
      <c r="E349"/>
      <c r="F349"/>
      <c r="G349"/>
    </row>
    <row r="350" spans="2:7" ht="23.5" customHeight="1" x14ac:dyDescent="0.35">
      <c r="B350"/>
      <c r="C350"/>
      <c r="D350"/>
      <c r="E350"/>
      <c r="F350"/>
      <c r="G350"/>
    </row>
    <row r="351" spans="2:7" ht="23.5" customHeight="1" x14ac:dyDescent="0.35">
      <c r="B351"/>
      <c r="C351"/>
      <c r="D351"/>
      <c r="E351"/>
      <c r="F351"/>
      <c r="G351"/>
    </row>
    <row r="352" spans="2:7" ht="23.5" customHeight="1" x14ac:dyDescent="0.35">
      <c r="B352"/>
      <c r="C352"/>
      <c r="D352"/>
      <c r="E352"/>
      <c r="F352"/>
      <c r="G352"/>
    </row>
    <row r="353" spans="2:7" ht="23.5" customHeight="1" x14ac:dyDescent="0.35">
      <c r="B353"/>
      <c r="C353"/>
      <c r="D353"/>
      <c r="E353"/>
      <c r="F353"/>
      <c r="G353"/>
    </row>
    <row r="354" spans="2:7" ht="23.5" customHeight="1" x14ac:dyDescent="0.35">
      <c r="B354"/>
      <c r="C354"/>
      <c r="D354"/>
      <c r="E354"/>
      <c r="F354"/>
      <c r="G354"/>
    </row>
    <row r="355" spans="2:7" ht="23.5" customHeight="1" x14ac:dyDescent="0.35">
      <c r="B355"/>
      <c r="C355"/>
      <c r="D355"/>
      <c r="E355"/>
      <c r="F355"/>
      <c r="G355"/>
    </row>
  </sheetData>
  <mergeCells count="15">
    <mergeCell ref="A46:G46"/>
    <mergeCell ref="A1:G1"/>
    <mergeCell ref="A2:G2"/>
    <mergeCell ref="D8:J8"/>
    <mergeCell ref="H4:J4"/>
    <mergeCell ref="D4:F4"/>
    <mergeCell ref="D84:J84"/>
    <mergeCell ref="A47:G47"/>
    <mergeCell ref="D53:J53"/>
    <mergeCell ref="A77:G77"/>
    <mergeCell ref="A78:G78"/>
    <mergeCell ref="H49:J49"/>
    <mergeCell ref="H80:J80"/>
    <mergeCell ref="D49:F49"/>
    <mergeCell ref="D80:F80"/>
  </mergeCells>
  <pageMargins left="0.7" right="0.7" top="0.5" bottom="0.5" header="0.5" footer="0.5"/>
  <pageSetup paperSize="9" scale="73" firstPageNumber="3" orientation="portrait" blackAndWhite="1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2" manualBreakCount="2">
    <brk id="45" max="11" man="1"/>
    <brk id="7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527F3-667D-442B-A202-5FB8299A6541}">
  <dimension ref="A1:Z32"/>
  <sheetViews>
    <sheetView view="pageBreakPreview" topLeftCell="A16" zoomScale="80" zoomScaleNormal="85" zoomScaleSheetLayoutView="80" workbookViewId="0">
      <selection activeCell="D108" sqref="D108"/>
    </sheetView>
  </sheetViews>
  <sheetFormatPr baseColWidth="10" defaultColWidth="9" defaultRowHeight="23" customHeight="1" x14ac:dyDescent="0.35"/>
  <cols>
    <col min="1" max="1" width="53.59765625" style="432" customWidth="1"/>
    <col min="2" max="2" width="10.59765625" style="432" customWidth="1"/>
    <col min="3" max="3" width="3" style="432" customWidth="1"/>
    <col min="4" max="4" width="17" style="432" customWidth="1"/>
    <col min="5" max="5" width="3" style="432" customWidth="1"/>
    <col min="6" max="6" width="17" style="432" customWidth="1"/>
    <col min="7" max="7" width="3" style="432" customWidth="1"/>
    <col min="8" max="8" width="17" style="432" customWidth="1"/>
    <col min="9" max="9" width="3" style="432" customWidth="1"/>
    <col min="10" max="10" width="13.19921875" style="432" customWidth="1"/>
    <col min="11" max="11" width="2.796875" style="432" customWidth="1"/>
    <col min="12" max="12" width="13.19921875" style="432" customWidth="1"/>
    <col min="13" max="13" width="3" style="432" customWidth="1"/>
    <col min="14" max="14" width="13.19921875" style="432" customWidth="1"/>
    <col min="15" max="15" width="3" style="432" customWidth="1"/>
    <col min="16" max="16" width="17" style="432" customWidth="1"/>
    <col min="17" max="17" width="3" style="432" customWidth="1"/>
    <col min="18" max="18" width="17" style="432" customWidth="1"/>
    <col min="19" max="19" width="17.59765625" style="430" bestFit="1" customWidth="1"/>
    <col min="20" max="20" width="9" style="430"/>
    <col min="21" max="21" width="15.19921875" style="430" bestFit="1" customWidth="1"/>
    <col min="22" max="22" width="12.19921875" style="430" bestFit="1" customWidth="1"/>
    <col min="23" max="16384" width="9" style="430"/>
  </cols>
  <sheetData>
    <row r="1" spans="1:26" ht="23.5" customHeight="1" x14ac:dyDescent="0.4">
      <c r="A1" s="467" t="s">
        <v>164</v>
      </c>
      <c r="B1" s="467"/>
      <c r="C1" s="467"/>
      <c r="D1" s="467"/>
      <c r="E1" s="467"/>
      <c r="F1" s="467"/>
      <c r="G1" s="467"/>
      <c r="H1" s="467"/>
      <c r="I1" s="467"/>
      <c r="J1" s="467"/>
      <c r="K1" s="126"/>
      <c r="L1" s="126"/>
      <c r="M1" s="429"/>
      <c r="N1" s="429"/>
      <c r="O1" s="429"/>
      <c r="P1" s="429"/>
      <c r="Q1" s="429"/>
      <c r="R1" s="429"/>
    </row>
    <row r="2" spans="1:26" ht="23.5" customHeight="1" x14ac:dyDescent="0.4">
      <c r="A2" s="431" t="s">
        <v>177</v>
      </c>
      <c r="C2" s="433"/>
      <c r="D2" s="433"/>
      <c r="E2" s="433"/>
      <c r="F2" s="433"/>
      <c r="G2" s="433"/>
      <c r="H2" s="434"/>
      <c r="I2" s="434"/>
      <c r="J2" s="434"/>
      <c r="K2" s="434"/>
      <c r="L2" s="434"/>
      <c r="M2" s="434"/>
      <c r="N2" s="434"/>
      <c r="O2" s="434"/>
      <c r="P2" s="434"/>
      <c r="Q2" s="434"/>
      <c r="R2" s="434"/>
    </row>
    <row r="3" spans="1:26" ht="23.5" customHeight="1" x14ac:dyDescent="0.4">
      <c r="A3" s="431"/>
      <c r="C3" s="433"/>
      <c r="D3" s="433"/>
      <c r="E3" s="433"/>
      <c r="F3" s="433"/>
      <c r="G3" s="433"/>
      <c r="H3" s="434"/>
      <c r="I3" s="434"/>
      <c r="J3" s="434"/>
      <c r="K3" s="434"/>
      <c r="L3" s="434"/>
      <c r="M3" s="434"/>
      <c r="N3" s="434"/>
      <c r="O3" s="434"/>
      <c r="P3" s="434"/>
      <c r="Q3" s="434"/>
      <c r="R3" s="434"/>
    </row>
    <row r="4" spans="1:26" ht="23.5" customHeight="1" x14ac:dyDescent="0.35">
      <c r="A4" s="435"/>
      <c r="B4" s="436"/>
      <c r="C4" s="436"/>
      <c r="D4" s="478" t="s">
        <v>3</v>
      </c>
      <c r="E4" s="478"/>
      <c r="F4" s="478"/>
      <c r="G4" s="478"/>
      <c r="H4" s="478"/>
      <c r="I4" s="478"/>
      <c r="J4" s="478"/>
      <c r="K4" s="478"/>
      <c r="L4" s="478"/>
      <c r="M4" s="478"/>
      <c r="N4" s="478"/>
      <c r="O4" s="478"/>
      <c r="P4" s="478"/>
      <c r="Q4" s="478"/>
      <c r="R4" s="478"/>
    </row>
    <row r="5" spans="1:26" ht="23.5" customHeight="1" x14ac:dyDescent="0.35">
      <c r="A5" s="435"/>
      <c r="B5" s="437"/>
      <c r="C5" s="438"/>
      <c r="D5" s="430"/>
      <c r="E5" s="438"/>
      <c r="F5" s="437"/>
      <c r="G5" s="438"/>
      <c r="H5" s="438"/>
      <c r="I5" s="438"/>
      <c r="J5" s="479" t="s">
        <v>48</v>
      </c>
      <c r="K5" s="479"/>
      <c r="L5" s="479"/>
      <c r="M5" s="479"/>
      <c r="N5" s="479"/>
      <c r="O5" s="439"/>
      <c r="P5" s="439"/>
      <c r="Q5" s="439"/>
      <c r="R5" s="439"/>
    </row>
    <row r="6" spans="1:26" ht="21.75" customHeight="1" x14ac:dyDescent="0.35">
      <c r="A6" s="435"/>
      <c r="B6" s="437"/>
      <c r="C6" s="438"/>
      <c r="D6" s="437"/>
      <c r="E6" s="438"/>
      <c r="F6" s="437" t="s">
        <v>93</v>
      </c>
      <c r="G6" s="438"/>
      <c r="H6" s="437" t="s">
        <v>157</v>
      </c>
      <c r="I6" s="438"/>
      <c r="J6" s="440"/>
      <c r="K6" s="440"/>
      <c r="L6" s="440"/>
      <c r="M6" s="440"/>
      <c r="N6" s="440"/>
      <c r="O6" s="439"/>
      <c r="P6" s="439"/>
      <c r="Q6" s="439"/>
      <c r="R6" s="439"/>
    </row>
    <row r="7" spans="1:26" ht="21.75" customHeight="1" x14ac:dyDescent="0.35">
      <c r="A7" s="435"/>
      <c r="B7" s="437"/>
      <c r="C7" s="438"/>
      <c r="D7" s="437" t="s">
        <v>275</v>
      </c>
      <c r="E7" s="438"/>
      <c r="F7" s="437" t="s">
        <v>198</v>
      </c>
      <c r="G7" s="438"/>
      <c r="H7" s="440" t="s">
        <v>158</v>
      </c>
      <c r="I7" s="439"/>
      <c r="J7" s="440" t="s">
        <v>145</v>
      </c>
      <c r="K7" s="440"/>
      <c r="L7" s="440" t="s">
        <v>308</v>
      </c>
      <c r="M7" s="439"/>
      <c r="N7" s="437"/>
      <c r="O7" s="439"/>
      <c r="P7" s="440"/>
      <c r="Q7" s="439"/>
      <c r="R7" s="437" t="s">
        <v>92</v>
      </c>
    </row>
    <row r="8" spans="1:26" ht="21.75" customHeight="1" x14ac:dyDescent="0.35">
      <c r="A8" s="435"/>
      <c r="B8" s="3" t="s">
        <v>7</v>
      </c>
      <c r="C8" s="438"/>
      <c r="D8" s="437" t="s">
        <v>274</v>
      </c>
      <c r="E8" s="438"/>
      <c r="F8" s="441" t="s">
        <v>197</v>
      </c>
      <c r="G8" s="438"/>
      <c r="H8" s="440" t="s">
        <v>159</v>
      </c>
      <c r="I8" s="440"/>
      <c r="J8" s="440" t="s">
        <v>146</v>
      </c>
      <c r="K8" s="440"/>
      <c r="L8" s="440" t="s">
        <v>281</v>
      </c>
      <c r="M8" s="440"/>
      <c r="N8" s="437" t="s">
        <v>199</v>
      </c>
      <c r="O8" s="437"/>
      <c r="P8" s="440" t="s">
        <v>281</v>
      </c>
      <c r="Q8" s="437"/>
      <c r="R8" s="441" t="s">
        <v>94</v>
      </c>
    </row>
    <row r="9" spans="1:26" ht="21.75" customHeight="1" x14ac:dyDescent="0.35">
      <c r="A9" s="439"/>
      <c r="B9" s="438"/>
      <c r="C9" s="438"/>
      <c r="D9" s="480" t="s">
        <v>10</v>
      </c>
      <c r="E9" s="480"/>
      <c r="F9" s="480"/>
      <c r="G9" s="480"/>
      <c r="H9" s="480"/>
      <c r="I9" s="480"/>
      <c r="J9" s="480"/>
      <c r="K9" s="480"/>
      <c r="L9" s="480"/>
      <c r="M9" s="480"/>
      <c r="N9" s="480"/>
      <c r="O9" s="480"/>
      <c r="P9" s="480"/>
      <c r="Q9" s="480"/>
      <c r="R9" s="480"/>
    </row>
    <row r="10" spans="1:26" ht="21.75" customHeight="1" x14ac:dyDescent="0.35">
      <c r="A10" s="70" t="str">
        <f>'SHC11'!A10</f>
        <v>สำหรับงวดหกเดือนสิ้นสุดวันที่ 30 มิถุนายน 2566</v>
      </c>
      <c r="B10" s="438"/>
      <c r="C10" s="438"/>
      <c r="D10" s="438"/>
      <c r="E10" s="438"/>
      <c r="F10" s="438"/>
      <c r="G10" s="438"/>
      <c r="H10" s="438"/>
      <c r="I10" s="438"/>
      <c r="J10" s="438"/>
      <c r="K10" s="438"/>
      <c r="L10" s="438"/>
      <c r="M10" s="438"/>
      <c r="N10" s="438"/>
      <c r="O10" s="438"/>
      <c r="P10" s="438"/>
      <c r="Q10" s="438"/>
      <c r="R10" s="438"/>
    </row>
    <row r="11" spans="1:26" ht="21.75" customHeight="1" x14ac:dyDescent="0.35">
      <c r="A11" s="70" t="str">
        <f>'SHC11'!A11</f>
        <v>ยอดคงเหลือ ณ วันที่ 1 มกราคม 2566</v>
      </c>
      <c r="B11" s="442"/>
      <c r="C11" s="369"/>
      <c r="D11" s="369">
        <v>1605986</v>
      </c>
      <c r="E11" s="369"/>
      <c r="F11" s="369">
        <v>6453143</v>
      </c>
      <c r="G11" s="369"/>
      <c r="H11" s="369">
        <v>38178</v>
      </c>
      <c r="I11" s="369"/>
      <c r="J11" s="369">
        <v>119400</v>
      </c>
      <c r="K11" s="369"/>
      <c r="L11" s="369">
        <v>0</v>
      </c>
      <c r="M11" s="369"/>
      <c r="N11" s="369">
        <v>2040839</v>
      </c>
      <c r="O11" s="369"/>
      <c r="P11" s="369">
        <v>0</v>
      </c>
      <c r="Q11" s="369"/>
      <c r="R11" s="365">
        <f>SUM(D11:N11)</f>
        <v>10257546</v>
      </c>
      <c r="S11" s="443">
        <f>R11-'BS3-5'!J104</f>
        <v>0</v>
      </c>
      <c r="T11" s="443"/>
      <c r="U11" s="443"/>
      <c r="V11" s="443"/>
      <c r="W11" s="443"/>
      <c r="X11" s="443"/>
      <c r="Y11" s="443"/>
      <c r="Z11" s="443"/>
    </row>
    <row r="12" spans="1:26" ht="21.75" customHeight="1" x14ac:dyDescent="0.35">
      <c r="A12" s="444"/>
      <c r="B12" s="438"/>
      <c r="C12" s="368"/>
      <c r="D12" s="361"/>
      <c r="E12" s="368"/>
      <c r="F12" s="361"/>
      <c r="G12" s="368"/>
      <c r="H12" s="360"/>
      <c r="I12" s="360"/>
      <c r="J12" s="360"/>
      <c r="K12" s="360"/>
      <c r="L12" s="360"/>
      <c r="M12" s="360"/>
      <c r="N12" s="360"/>
      <c r="O12" s="360"/>
      <c r="P12" s="360"/>
      <c r="Q12" s="360"/>
      <c r="R12" s="360"/>
    </row>
    <row r="13" spans="1:26" customFormat="1" ht="21.75" customHeight="1" x14ac:dyDescent="0.35">
      <c r="A13" s="444" t="s">
        <v>105</v>
      </c>
      <c r="B13" s="438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367"/>
      <c r="Q13" s="367"/>
      <c r="R13" s="367"/>
      <c r="S13" s="367"/>
      <c r="T13" s="367"/>
      <c r="U13" s="367"/>
      <c r="V13" s="367"/>
      <c r="W13" s="367"/>
      <c r="X13" s="367"/>
      <c r="Y13" s="367"/>
      <c r="Z13" s="367"/>
    </row>
    <row r="14" spans="1:26" customFormat="1" ht="21.75" customHeight="1" x14ac:dyDescent="0.35">
      <c r="A14" s="323" t="s">
        <v>285</v>
      </c>
      <c r="B14" s="438"/>
      <c r="C14" s="367"/>
      <c r="D14" s="367"/>
      <c r="E14" s="367"/>
      <c r="F14" s="367"/>
      <c r="G14" s="367"/>
      <c r="H14" s="367"/>
      <c r="I14" s="367"/>
      <c r="J14" s="367"/>
      <c r="K14" s="367"/>
      <c r="L14" s="367"/>
      <c r="M14" s="367"/>
      <c r="N14" s="367"/>
      <c r="O14" s="367"/>
      <c r="P14" s="367"/>
      <c r="Q14" s="367"/>
      <c r="R14" s="367"/>
      <c r="S14" s="367"/>
      <c r="T14" s="367"/>
      <c r="U14" s="367"/>
      <c r="V14" s="367"/>
      <c r="W14" s="367"/>
      <c r="X14" s="367"/>
      <c r="Y14" s="367"/>
      <c r="Z14" s="367"/>
    </row>
    <row r="15" spans="1:26" customFormat="1" ht="21.75" customHeight="1" x14ac:dyDescent="0.35">
      <c r="A15" s="16" t="s">
        <v>203</v>
      </c>
      <c r="B15" s="438">
        <v>8</v>
      </c>
      <c r="C15" s="367"/>
      <c r="D15" s="367">
        <v>235919</v>
      </c>
      <c r="E15" s="367"/>
      <c r="F15" s="367">
        <v>933511</v>
      </c>
      <c r="G15" s="367"/>
      <c r="H15" s="367">
        <v>0</v>
      </c>
      <c r="I15" s="367"/>
      <c r="J15" s="367">
        <v>0</v>
      </c>
      <c r="K15" s="367"/>
      <c r="L15" s="367">
        <v>0</v>
      </c>
      <c r="M15" s="367"/>
      <c r="N15" s="367">
        <v>0</v>
      </c>
      <c r="O15" s="367"/>
      <c r="P15" s="367">
        <v>0</v>
      </c>
      <c r="Q15" s="367"/>
      <c r="R15" s="367">
        <f>SUM(D15:P15)</f>
        <v>1169430</v>
      </c>
      <c r="S15" s="367"/>
      <c r="T15" s="367"/>
      <c r="U15" s="367"/>
      <c r="V15" s="367"/>
      <c r="W15" s="367"/>
      <c r="X15" s="367"/>
      <c r="Y15" s="367"/>
      <c r="Z15" s="367"/>
    </row>
    <row r="16" spans="1:26" customFormat="1" ht="21.75" customHeight="1" x14ac:dyDescent="0.35">
      <c r="A16" s="16" t="s">
        <v>282</v>
      </c>
      <c r="B16" s="438">
        <v>9</v>
      </c>
      <c r="C16" s="367"/>
      <c r="D16" s="367">
        <v>0</v>
      </c>
      <c r="E16" s="367"/>
      <c r="F16" s="367">
        <v>0</v>
      </c>
      <c r="G16" s="367"/>
      <c r="H16" s="367">
        <v>0</v>
      </c>
      <c r="I16" s="367"/>
      <c r="J16" s="367">
        <v>0</v>
      </c>
      <c r="K16" s="367"/>
      <c r="L16" s="367">
        <v>1042239</v>
      </c>
      <c r="M16" s="367"/>
      <c r="N16" s="367">
        <v>-1042239</v>
      </c>
      <c r="O16" s="367"/>
      <c r="P16" s="367">
        <v>-1042239</v>
      </c>
      <c r="Q16" s="367"/>
      <c r="R16" s="367">
        <f>SUM(D16:P16)</f>
        <v>-1042239</v>
      </c>
      <c r="S16" s="367"/>
      <c r="T16" s="367"/>
      <c r="U16" s="367"/>
      <c r="V16" s="367"/>
      <c r="W16" s="367"/>
      <c r="X16" s="367"/>
      <c r="Y16" s="367"/>
      <c r="Z16" s="367"/>
    </row>
    <row r="17" spans="1:26" customFormat="1" ht="21.75" customHeight="1" x14ac:dyDescent="0.35">
      <c r="A17" s="445" t="s">
        <v>160</v>
      </c>
      <c r="B17" s="438"/>
      <c r="C17" s="367"/>
      <c r="D17" s="367">
        <v>0</v>
      </c>
      <c r="E17" s="367"/>
      <c r="F17" s="367">
        <v>3007</v>
      </c>
      <c r="G17" s="367"/>
      <c r="H17" s="367">
        <v>15813</v>
      </c>
      <c r="I17" s="367"/>
      <c r="J17" s="367">
        <v>0</v>
      </c>
      <c r="K17" s="367"/>
      <c r="L17" s="367">
        <v>0</v>
      </c>
      <c r="M17" s="367"/>
      <c r="N17" s="367">
        <v>0</v>
      </c>
      <c r="O17" s="367"/>
      <c r="P17" s="367">
        <v>0</v>
      </c>
      <c r="Q17" s="367"/>
      <c r="R17" s="367">
        <f t="shared" ref="R17:R18" si="0">SUM(D17:P17)</f>
        <v>18820</v>
      </c>
      <c r="S17" s="367"/>
      <c r="T17" s="367"/>
      <c r="U17" s="367"/>
      <c r="V17" s="367"/>
      <c r="W17" s="367"/>
      <c r="X17" s="367"/>
      <c r="Y17" s="367"/>
      <c r="Z17" s="367"/>
    </row>
    <row r="18" spans="1:26" customFormat="1" ht="21.75" customHeight="1" x14ac:dyDescent="0.35">
      <c r="A18" s="16" t="s">
        <v>295</v>
      </c>
      <c r="B18" s="438">
        <v>12</v>
      </c>
      <c r="C18" s="367"/>
      <c r="D18" s="367">
        <v>0</v>
      </c>
      <c r="E18" s="367"/>
      <c r="F18" s="367">
        <v>0</v>
      </c>
      <c r="G18" s="367"/>
      <c r="H18" s="367">
        <v>0</v>
      </c>
      <c r="I18" s="367"/>
      <c r="J18" s="367">
        <v>0</v>
      </c>
      <c r="K18" s="367"/>
      <c r="L18" s="367">
        <v>0</v>
      </c>
      <c r="M18" s="367"/>
      <c r="N18" s="367">
        <v>-270987</v>
      </c>
      <c r="O18" s="367"/>
      <c r="P18" s="367">
        <v>0</v>
      </c>
      <c r="Q18" s="367"/>
      <c r="R18" s="367">
        <f t="shared" si="0"/>
        <v>-270987</v>
      </c>
      <c r="S18" s="367"/>
      <c r="T18" s="367"/>
      <c r="U18" s="367"/>
      <c r="V18" s="367"/>
      <c r="W18" s="367"/>
      <c r="X18" s="367"/>
      <c r="Y18" s="367"/>
      <c r="Z18" s="367"/>
    </row>
    <row r="19" spans="1:26" customFormat="1" ht="21.75" customHeight="1" x14ac:dyDescent="0.35">
      <c r="A19" s="323" t="s">
        <v>286</v>
      </c>
      <c r="B19" s="438"/>
      <c r="C19" s="368"/>
      <c r="D19" s="362">
        <f>SUM(D15:D18)</f>
        <v>235919</v>
      </c>
      <c r="E19" s="368"/>
      <c r="F19" s="362">
        <f>SUM(F15:F18)</f>
        <v>936518</v>
      </c>
      <c r="G19" s="369"/>
      <c r="H19" s="362">
        <f>SUM(H15:H18)</f>
        <v>15813</v>
      </c>
      <c r="I19" s="369"/>
      <c r="J19" s="362">
        <f>SUM(J15:J18)</f>
        <v>0</v>
      </c>
      <c r="K19" s="360"/>
      <c r="L19" s="362">
        <f>SUM(L15:L18)</f>
        <v>1042239</v>
      </c>
      <c r="M19" s="368"/>
      <c r="N19" s="362">
        <f>SUM(N15:N18)</f>
        <v>-1313226</v>
      </c>
      <c r="O19" s="369"/>
      <c r="P19" s="362">
        <f>SUM(P15:P18)</f>
        <v>-1042239</v>
      </c>
      <c r="Q19" s="369"/>
      <c r="R19" s="362">
        <f>SUM(R15:R18)</f>
        <v>-124976</v>
      </c>
      <c r="S19" s="369"/>
      <c r="T19" s="369"/>
      <c r="U19" s="369"/>
      <c r="V19" s="369"/>
      <c r="W19" s="369"/>
      <c r="X19" s="369"/>
      <c r="Y19" s="369"/>
      <c r="Z19" s="369"/>
    </row>
    <row r="20" spans="1:26" customFormat="1" ht="21.75" customHeight="1" x14ac:dyDescent="0.35">
      <c r="A20" s="70" t="s">
        <v>113</v>
      </c>
      <c r="B20" s="438"/>
      <c r="C20" s="368"/>
      <c r="D20" s="362">
        <f>D19</f>
        <v>235919</v>
      </c>
      <c r="E20" s="368"/>
      <c r="F20" s="362">
        <f>F19</f>
        <v>936518</v>
      </c>
      <c r="G20" s="369"/>
      <c r="H20" s="362">
        <f>H19</f>
        <v>15813</v>
      </c>
      <c r="I20" s="369"/>
      <c r="J20" s="362">
        <f>J19</f>
        <v>0</v>
      </c>
      <c r="K20" s="360"/>
      <c r="L20" s="362">
        <f>L19</f>
        <v>1042239</v>
      </c>
      <c r="M20" s="368"/>
      <c r="N20" s="362">
        <f>N19</f>
        <v>-1313226</v>
      </c>
      <c r="O20" s="369"/>
      <c r="P20" s="362">
        <f>P19</f>
        <v>-1042239</v>
      </c>
      <c r="Q20" s="369"/>
      <c r="R20" s="362">
        <f>R19</f>
        <v>-124976</v>
      </c>
      <c r="S20" s="369"/>
      <c r="T20" s="369"/>
      <c r="U20" s="369"/>
      <c r="V20" s="369"/>
      <c r="W20" s="369"/>
      <c r="X20" s="369"/>
      <c r="Y20" s="369"/>
      <c r="Z20" s="369"/>
    </row>
    <row r="21" spans="1:26" customFormat="1" ht="21.75" customHeight="1" x14ac:dyDescent="0.35">
      <c r="A21" s="323"/>
      <c r="B21" s="438"/>
      <c r="C21" s="368"/>
      <c r="D21" s="360"/>
      <c r="E21" s="368"/>
      <c r="F21" s="360"/>
      <c r="G21" s="369"/>
      <c r="H21" s="360"/>
      <c r="I21" s="369"/>
      <c r="J21" s="360"/>
      <c r="K21" s="360"/>
      <c r="L21" s="360"/>
      <c r="M21" s="368"/>
      <c r="N21" s="360"/>
      <c r="O21" s="369"/>
      <c r="P21" s="369"/>
      <c r="Q21" s="369"/>
      <c r="R21" s="360"/>
      <c r="S21" s="369"/>
      <c r="T21" s="369"/>
      <c r="U21" s="369"/>
      <c r="V21" s="369"/>
      <c r="W21" s="369"/>
      <c r="X21" s="369"/>
      <c r="Y21" s="369"/>
      <c r="Z21" s="369"/>
    </row>
    <row r="22" spans="1:26" ht="21.75" customHeight="1" x14ac:dyDescent="0.35">
      <c r="A22" s="444" t="s">
        <v>178</v>
      </c>
      <c r="B22" s="438"/>
      <c r="C22" s="368"/>
      <c r="D22" s="369"/>
      <c r="E22" s="368"/>
      <c r="F22" s="369"/>
      <c r="G22" s="368"/>
      <c r="H22" s="369"/>
      <c r="I22" s="369"/>
      <c r="J22" s="369"/>
      <c r="K22" s="369"/>
      <c r="L22" s="369"/>
      <c r="M22" s="369"/>
      <c r="N22" s="369"/>
      <c r="O22" s="369"/>
      <c r="P22" s="369"/>
      <c r="Q22" s="369"/>
      <c r="R22" s="369"/>
    </row>
    <row r="23" spans="1:26" ht="21.75" customHeight="1" x14ac:dyDescent="0.35">
      <c r="A23" s="445" t="s">
        <v>187</v>
      </c>
      <c r="B23" s="438"/>
      <c r="C23" s="370"/>
      <c r="D23" s="321">
        <v>0</v>
      </c>
      <c r="E23" s="325"/>
      <c r="F23" s="321">
        <v>0</v>
      </c>
      <c r="G23" s="370"/>
      <c r="H23" s="321">
        <v>0</v>
      </c>
      <c r="I23" s="364"/>
      <c r="J23" s="321">
        <v>0</v>
      </c>
      <c r="K23" s="321"/>
      <c r="L23" s="321">
        <v>0</v>
      </c>
      <c r="M23" s="364"/>
      <c r="N23" s="364">
        <f>'PL8-9'!H46</f>
        <v>304163</v>
      </c>
      <c r="O23" s="361"/>
      <c r="P23" s="364">
        <v>0</v>
      </c>
      <c r="Q23" s="361"/>
      <c r="R23" s="367">
        <f>SUM(D23:P23)</f>
        <v>304163</v>
      </c>
    </row>
    <row r="24" spans="1:26" ht="21.75" customHeight="1" x14ac:dyDescent="0.35">
      <c r="A24" s="435" t="s">
        <v>99</v>
      </c>
      <c r="B24" s="438"/>
      <c r="C24" s="370"/>
      <c r="D24" s="321">
        <v>0</v>
      </c>
      <c r="E24" s="325"/>
      <c r="F24" s="321">
        <v>0</v>
      </c>
      <c r="G24" s="370"/>
      <c r="H24" s="321">
        <v>0</v>
      </c>
      <c r="I24" s="361"/>
      <c r="J24" s="321">
        <v>0</v>
      </c>
      <c r="K24" s="321"/>
      <c r="L24" s="321">
        <v>0</v>
      </c>
      <c r="M24" s="361"/>
      <c r="N24" s="361">
        <f>'PL6-7'!H44</f>
        <v>0</v>
      </c>
      <c r="O24" s="361"/>
      <c r="P24" s="361">
        <v>0</v>
      </c>
      <c r="Q24" s="361"/>
      <c r="R24" s="446">
        <f>SUM(D24:P24)</f>
        <v>0</v>
      </c>
    </row>
    <row r="25" spans="1:26" ht="21.75" customHeight="1" x14ac:dyDescent="0.35">
      <c r="A25" s="447" t="s">
        <v>179</v>
      </c>
      <c r="B25" s="442"/>
      <c r="C25" s="368"/>
      <c r="D25" s="326">
        <f>SUM(D23:D24)</f>
        <v>0</v>
      </c>
      <c r="E25" s="327"/>
      <c r="F25" s="326">
        <f>SUM(F23:F24)</f>
        <v>0</v>
      </c>
      <c r="G25" s="368"/>
      <c r="H25" s="326">
        <f>SUM(H23:H24)</f>
        <v>0</v>
      </c>
      <c r="I25" s="360"/>
      <c r="J25" s="326">
        <f>SUM(J23:J24)</f>
        <v>0</v>
      </c>
      <c r="K25" s="462"/>
      <c r="L25" s="326">
        <f>SUM(L23:L24)</f>
        <v>0</v>
      </c>
      <c r="M25" s="360"/>
      <c r="N25" s="362">
        <f>SUM(N23:N24)</f>
        <v>304163</v>
      </c>
      <c r="O25" s="360"/>
      <c r="P25" s="362">
        <f>SUM(P23:P24)</f>
        <v>0</v>
      </c>
      <c r="Q25" s="360"/>
      <c r="R25" s="362">
        <f>SUM(R23:R24)</f>
        <v>304163</v>
      </c>
      <c r="S25" s="443"/>
    </row>
    <row r="26" spans="1:26" ht="21.75" customHeight="1" x14ac:dyDescent="0.35">
      <c r="A26" s="444"/>
      <c r="B26" s="438"/>
      <c r="C26" s="368"/>
      <c r="D26" s="361"/>
      <c r="E26" s="368"/>
      <c r="F26" s="361"/>
      <c r="G26" s="368"/>
      <c r="H26" s="360"/>
      <c r="I26" s="360"/>
      <c r="J26" s="360"/>
      <c r="K26" s="360"/>
      <c r="L26" s="360"/>
      <c r="M26" s="360"/>
      <c r="N26" s="360"/>
      <c r="O26" s="360"/>
      <c r="P26" s="360"/>
      <c r="Q26" s="360"/>
      <c r="R26" s="360"/>
    </row>
    <row r="27" spans="1:26" ht="21.75" customHeight="1" thickBot="1" x14ac:dyDescent="0.4">
      <c r="A27" s="70" t="str">
        <f>'SHC11'!A32</f>
        <v>ยอดคงเหลือ ณ วันที่ 30 มิถุนายน 2566</v>
      </c>
      <c r="B27" s="442"/>
      <c r="C27" s="368"/>
      <c r="D27" s="363">
        <f>SUM(D11,D25,D20)</f>
        <v>1841905</v>
      </c>
      <c r="E27" s="368"/>
      <c r="F27" s="363">
        <f>SUM(F11,F25,F20)</f>
        <v>7389661</v>
      </c>
      <c r="G27" s="368"/>
      <c r="H27" s="363">
        <f>SUM(H11,H25,H20)</f>
        <v>53991</v>
      </c>
      <c r="I27" s="360"/>
      <c r="J27" s="363">
        <f>SUM(J11,J25,J20)</f>
        <v>119400</v>
      </c>
      <c r="K27" s="360"/>
      <c r="L27" s="363">
        <f>SUM(L11,L25,L20)</f>
        <v>1042239</v>
      </c>
      <c r="M27" s="360"/>
      <c r="N27" s="363">
        <f>SUM(N11,N25,N20)</f>
        <v>1031776</v>
      </c>
      <c r="O27" s="360"/>
      <c r="P27" s="363">
        <f>SUM(P11,P25,P20)</f>
        <v>-1042239</v>
      </c>
      <c r="Q27" s="360"/>
      <c r="R27" s="363">
        <f>SUM(R11,R25,R20)</f>
        <v>10436733</v>
      </c>
      <c r="S27" s="443">
        <f>R27-'BS3-5'!H104</f>
        <v>0</v>
      </c>
    </row>
    <row r="28" spans="1:26" ht="21.75" customHeight="1" thickTop="1" x14ac:dyDescent="0.35">
      <c r="D28" s="448">
        <f>D27-'BS3-5'!H88</f>
        <v>0</v>
      </c>
      <c r="F28" s="448">
        <f>F27-'BS3-5'!H89</f>
        <v>0</v>
      </c>
      <c r="H28" s="449">
        <f>H27-'BS3-5'!H93</f>
        <v>0</v>
      </c>
      <c r="I28" s="449"/>
      <c r="J28" s="449">
        <f>J27-'BS3-5'!H96</f>
        <v>0</v>
      </c>
      <c r="K28" s="449"/>
      <c r="L28" s="449">
        <f>'BS3-5'!H97-'SHS13'!L27</f>
        <v>0</v>
      </c>
      <c r="M28" s="449"/>
      <c r="N28" s="449">
        <f>N27-'BS3-5'!H98</f>
        <v>0</v>
      </c>
      <c r="P28" s="449">
        <f>'BS3-5'!H99-'SHS13'!P27</f>
        <v>0</v>
      </c>
      <c r="R28" s="448">
        <f>R27-'BS3-5'!H100</f>
        <v>0</v>
      </c>
    </row>
    <row r="29" spans="1:26" ht="21.75" customHeight="1" x14ac:dyDescent="0.35">
      <c r="D29" s="449"/>
      <c r="F29" s="449"/>
      <c r="H29" s="449"/>
      <c r="I29" s="449"/>
      <c r="J29" s="449"/>
      <c r="K29" s="449"/>
      <c r="L29" s="449"/>
      <c r="M29" s="449"/>
      <c r="N29" s="449"/>
      <c r="R29" s="449"/>
    </row>
    <row r="30" spans="1:26" ht="21.75" customHeight="1" x14ac:dyDescent="0.35">
      <c r="H30" s="448"/>
      <c r="I30" s="448"/>
      <c r="J30" s="448"/>
      <c r="K30" s="448"/>
      <c r="L30" s="448"/>
      <c r="M30" s="448"/>
      <c r="N30" s="448"/>
      <c r="R30" s="247"/>
    </row>
    <row r="31" spans="1:26" ht="21.75" customHeight="1" x14ac:dyDescent="0.35">
      <c r="D31" s="450"/>
      <c r="F31" s="450"/>
      <c r="H31" s="450"/>
      <c r="I31" s="450"/>
      <c r="J31" s="450"/>
      <c r="K31" s="450"/>
      <c r="L31" s="450"/>
      <c r="M31" s="450"/>
      <c r="N31" s="450"/>
      <c r="R31" s="450"/>
    </row>
    <row r="32" spans="1:26" ht="22.75" customHeight="1" x14ac:dyDescent="0.35"/>
  </sheetData>
  <mergeCells count="4">
    <mergeCell ref="A1:J1"/>
    <mergeCell ref="D4:R4"/>
    <mergeCell ref="J5:N5"/>
    <mergeCell ref="D9:R9"/>
  </mergeCells>
  <pageMargins left="0.7" right="0.7" top="0.5" bottom="0.5" header="0.5" footer="0.5"/>
  <pageSetup paperSize="9" scale="69" firstPageNumber="13" orientation="landscape" blackAndWhite="1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2CCBA-0787-46B3-AB6F-29BC75B6527A}">
  <dimension ref="A1:Z114"/>
  <sheetViews>
    <sheetView tabSelected="1" view="pageBreakPreview" topLeftCell="A97" zoomScaleNormal="70" zoomScaleSheetLayoutView="100" workbookViewId="0">
      <selection activeCell="D26" sqref="D26"/>
    </sheetView>
  </sheetViews>
  <sheetFormatPr baseColWidth="10" defaultColWidth="10.3984375" defaultRowHeight="23.5" customHeight="1" x14ac:dyDescent="0.35"/>
  <cols>
    <col min="1" max="3" width="2.59765625" style="359" customWidth="1"/>
    <col min="4" max="4" width="72" style="359" customWidth="1"/>
    <col min="5" max="5" width="10.19921875" style="359" customWidth="1"/>
    <col min="6" max="6" width="2.59765625" style="423" customWidth="1"/>
    <col min="7" max="7" width="14.19921875" style="409" customWidth="1"/>
    <col min="8" max="8" width="2.59765625" style="423" customWidth="1"/>
    <col min="9" max="9" width="14.19921875" style="409" customWidth="1"/>
    <col min="10" max="10" width="2.59765625" style="423" customWidth="1"/>
    <col min="11" max="11" width="14.19921875" style="409" customWidth="1"/>
    <col min="12" max="12" width="2.59765625" style="423" customWidth="1"/>
    <col min="13" max="13" width="14.19921875" style="409" customWidth="1"/>
    <col min="14" max="14" width="10.3984375" style="359"/>
    <col min="15" max="15" width="14.3984375" style="359" customWidth="1"/>
    <col min="16" max="27" width="10.3984375" style="359" customWidth="1"/>
    <col min="28" max="16384" width="10.3984375" style="359"/>
  </cols>
  <sheetData>
    <row r="1" spans="1:14" ht="23.5" customHeight="1" x14ac:dyDescent="0.4">
      <c r="A1" s="467" t="s">
        <v>164</v>
      </c>
      <c r="B1" s="467"/>
      <c r="C1" s="467"/>
      <c r="D1" s="467"/>
      <c r="E1" s="467"/>
      <c r="F1" s="467"/>
      <c r="G1" s="467"/>
      <c r="H1" s="467"/>
      <c r="I1" s="467"/>
      <c r="J1" s="406"/>
      <c r="K1" s="406"/>
      <c r="L1" s="406"/>
      <c r="M1" s="406"/>
    </row>
    <row r="2" spans="1:14" ht="23.5" customHeight="1" x14ac:dyDescent="0.4">
      <c r="A2" s="407" t="s">
        <v>188</v>
      </c>
      <c r="F2" s="408"/>
      <c r="H2" s="408"/>
      <c r="J2" s="408"/>
      <c r="L2" s="408"/>
    </row>
    <row r="3" spans="1:14" ht="12.5" customHeight="1" x14ac:dyDescent="0.4">
      <c r="A3" s="410"/>
      <c r="F3" s="408"/>
      <c r="H3" s="408"/>
      <c r="J3" s="408"/>
      <c r="L3" s="408"/>
    </row>
    <row r="4" spans="1:14" ht="22" customHeight="1" x14ac:dyDescent="0.35">
      <c r="A4" s="411"/>
      <c r="F4" s="406"/>
      <c r="G4" s="483" t="s">
        <v>2</v>
      </c>
      <c r="H4" s="483"/>
      <c r="I4" s="483"/>
      <c r="J4" s="406"/>
      <c r="K4" s="483" t="s">
        <v>3</v>
      </c>
      <c r="L4" s="483"/>
      <c r="M4" s="483"/>
    </row>
    <row r="5" spans="1:14" ht="22" customHeight="1" x14ac:dyDescent="0.35">
      <c r="A5" s="411"/>
      <c r="F5" s="412"/>
      <c r="G5" s="481" t="s">
        <v>169</v>
      </c>
      <c r="H5" s="481"/>
      <c r="I5" s="481"/>
      <c r="J5" s="412"/>
      <c r="K5" s="481" t="s">
        <v>169</v>
      </c>
      <c r="L5" s="481"/>
      <c r="M5" s="481"/>
    </row>
    <row r="6" spans="1:14" ht="22.5" customHeight="1" x14ac:dyDescent="0.35">
      <c r="A6" s="411"/>
      <c r="F6" s="412"/>
      <c r="G6" s="481" t="s">
        <v>167</v>
      </c>
      <c r="H6" s="481"/>
      <c r="I6" s="481"/>
      <c r="J6" s="412"/>
      <c r="K6" s="481" t="s">
        <v>167</v>
      </c>
      <c r="L6" s="481"/>
      <c r="M6" s="481"/>
    </row>
    <row r="7" spans="1:14" ht="22" customHeight="1" x14ac:dyDescent="0.35">
      <c r="E7" s="3"/>
      <c r="F7" s="413"/>
      <c r="G7" s="414">
        <f>'BS3-5'!D6</f>
        <v>2566</v>
      </c>
      <c r="H7" s="414"/>
      <c r="I7" s="414">
        <f>'BS3-5'!F6</f>
        <v>2565</v>
      </c>
      <c r="J7" s="413"/>
      <c r="K7" s="414">
        <f>G7</f>
        <v>2566</v>
      </c>
      <c r="L7" s="415"/>
      <c r="M7" s="414">
        <f>I7</f>
        <v>2565</v>
      </c>
      <c r="N7" s="7"/>
    </row>
    <row r="8" spans="1:14" ht="22" customHeight="1" x14ac:dyDescent="0.35">
      <c r="E8" s="377"/>
      <c r="F8" s="377"/>
      <c r="G8" s="482" t="s">
        <v>10</v>
      </c>
      <c r="H8" s="482"/>
      <c r="I8" s="482"/>
      <c r="J8" s="482"/>
      <c r="K8" s="482"/>
      <c r="L8" s="482"/>
      <c r="M8" s="482"/>
    </row>
    <row r="9" spans="1:14" ht="22" customHeight="1" x14ac:dyDescent="0.35">
      <c r="A9" s="416" t="s">
        <v>114</v>
      </c>
      <c r="E9" s="417"/>
      <c r="F9" s="359"/>
      <c r="H9" s="359"/>
      <c r="I9" s="418"/>
      <c r="J9" s="359"/>
      <c r="K9" s="418"/>
      <c r="L9" s="359"/>
      <c r="M9" s="419"/>
    </row>
    <row r="10" spans="1:14" ht="22" customHeight="1" x14ac:dyDescent="0.35">
      <c r="A10" s="358" t="s">
        <v>74</v>
      </c>
      <c r="E10" s="377"/>
      <c r="F10" s="17"/>
      <c r="G10" s="17">
        <v>414619</v>
      </c>
      <c r="H10" s="17"/>
      <c r="I10" s="17">
        <v>487100</v>
      </c>
      <c r="J10" s="17"/>
      <c r="K10" s="17">
        <v>304163</v>
      </c>
      <c r="L10" s="17"/>
      <c r="M10" s="17">
        <v>1042389</v>
      </c>
    </row>
    <row r="11" spans="1:14" ht="22" customHeight="1" x14ac:dyDescent="0.35">
      <c r="A11" s="420" t="s">
        <v>205</v>
      </c>
      <c r="E11" s="377"/>
      <c r="F11" s="17"/>
      <c r="G11" s="17"/>
      <c r="H11" s="17"/>
      <c r="I11" s="17"/>
      <c r="J11" s="17"/>
      <c r="K11" s="17"/>
      <c r="L11" s="17"/>
      <c r="M11" s="17"/>
    </row>
    <row r="12" spans="1:14" ht="22" customHeight="1" x14ac:dyDescent="0.35">
      <c r="A12" s="358" t="s">
        <v>270</v>
      </c>
      <c r="E12" s="377"/>
      <c r="F12" s="17"/>
      <c r="G12" s="352">
        <v>-84046</v>
      </c>
      <c r="H12" s="17"/>
      <c r="I12" s="351">
        <v>116459</v>
      </c>
      <c r="J12" s="17"/>
      <c r="K12" s="17">
        <v>-91533</v>
      </c>
      <c r="L12" s="17"/>
      <c r="M12" s="17">
        <v>96992</v>
      </c>
    </row>
    <row r="13" spans="1:14" ht="22" customHeight="1" x14ac:dyDescent="0.35">
      <c r="A13" s="359" t="s">
        <v>70</v>
      </c>
      <c r="E13" s="377"/>
      <c r="F13" s="17"/>
      <c r="G13" s="351">
        <v>198475</v>
      </c>
      <c r="H13" s="17"/>
      <c r="I13" s="351">
        <v>36992</v>
      </c>
      <c r="J13" s="17"/>
      <c r="K13" s="17">
        <v>180313</v>
      </c>
      <c r="L13" s="17"/>
      <c r="M13" s="17">
        <v>34181</v>
      </c>
    </row>
    <row r="14" spans="1:14" ht="22" customHeight="1" x14ac:dyDescent="0.35">
      <c r="A14" s="359" t="s">
        <v>115</v>
      </c>
      <c r="E14" s="377"/>
      <c r="F14" s="17"/>
      <c r="G14" s="352">
        <f>226764</f>
        <v>226764</v>
      </c>
      <c r="H14" s="17"/>
      <c r="I14" s="352">
        <v>155870</v>
      </c>
      <c r="J14" s="17"/>
      <c r="K14" s="17">
        <v>92906</v>
      </c>
      <c r="L14" s="17"/>
      <c r="M14" s="17">
        <v>89582</v>
      </c>
    </row>
    <row r="15" spans="1:14" ht="22" customHeight="1" x14ac:dyDescent="0.35">
      <c r="A15" s="358" t="s">
        <v>234</v>
      </c>
      <c r="E15" s="377"/>
      <c r="F15" s="17"/>
      <c r="G15" s="352">
        <v>10263</v>
      </c>
      <c r="H15" s="17"/>
      <c r="I15" s="352">
        <v>1195</v>
      </c>
      <c r="J15" s="17"/>
      <c r="K15" s="17">
        <f>10262+1</f>
        <v>10263</v>
      </c>
      <c r="L15" s="17"/>
      <c r="M15" s="17">
        <v>1195</v>
      </c>
    </row>
    <row r="16" spans="1:14" ht="22" customHeight="1" x14ac:dyDescent="0.35">
      <c r="A16" s="358" t="s">
        <v>313</v>
      </c>
      <c r="E16" s="377"/>
      <c r="F16" s="17"/>
      <c r="G16" s="351">
        <v>-297</v>
      </c>
      <c r="H16" s="17"/>
      <c r="I16" s="351">
        <v>-526</v>
      </c>
      <c r="J16" s="17"/>
      <c r="K16" s="17">
        <v>-297</v>
      </c>
      <c r="L16" s="17"/>
      <c r="M16" s="17">
        <v>-526</v>
      </c>
    </row>
    <row r="17" spans="1:15" ht="22" customHeight="1" x14ac:dyDescent="0.35">
      <c r="A17" s="358" t="s">
        <v>284</v>
      </c>
      <c r="E17" s="377"/>
      <c r="F17" s="17"/>
      <c r="G17" s="351">
        <v>2228</v>
      </c>
      <c r="H17" s="17"/>
      <c r="I17" s="351">
        <v>-222</v>
      </c>
      <c r="J17" s="17"/>
      <c r="K17" s="17">
        <v>852</v>
      </c>
      <c r="L17" s="17"/>
      <c r="M17" s="17">
        <v>1394</v>
      </c>
    </row>
    <row r="18" spans="1:15" ht="22" customHeight="1" x14ac:dyDescent="0.35">
      <c r="A18" s="358" t="s">
        <v>251</v>
      </c>
      <c r="E18" s="377"/>
      <c r="F18" s="17"/>
      <c r="G18" s="352">
        <v>55082</v>
      </c>
      <c r="H18" s="17"/>
      <c r="I18" s="352">
        <v>-3165</v>
      </c>
      <c r="J18" s="17"/>
      <c r="K18" s="17">
        <v>2573</v>
      </c>
      <c r="L18" s="17"/>
      <c r="M18" s="17">
        <v>-2949</v>
      </c>
    </row>
    <row r="19" spans="1:15" ht="22" customHeight="1" x14ac:dyDescent="0.35">
      <c r="A19" s="358" t="s">
        <v>318</v>
      </c>
      <c r="E19" s="377"/>
      <c r="F19" s="17"/>
      <c r="G19" s="352">
        <v>-386</v>
      </c>
      <c r="H19" s="17"/>
      <c r="I19" s="352">
        <v>0</v>
      </c>
      <c r="J19" s="17"/>
      <c r="K19" s="17">
        <v>-323</v>
      </c>
      <c r="L19" s="17"/>
      <c r="M19" s="17">
        <v>0</v>
      </c>
    </row>
    <row r="20" spans="1:15" ht="22" customHeight="1" x14ac:dyDescent="0.35">
      <c r="A20" t="s">
        <v>280</v>
      </c>
      <c r="E20" s="377"/>
      <c r="F20" s="117"/>
      <c r="G20" s="352">
        <v>-8158</v>
      </c>
      <c r="H20" s="117"/>
      <c r="I20" s="352">
        <v>-211</v>
      </c>
      <c r="J20" s="117"/>
      <c r="K20" s="91">
        <v>0</v>
      </c>
      <c r="L20" s="117"/>
      <c r="M20" s="40">
        <v>0</v>
      </c>
      <c r="O20" s="421"/>
    </row>
    <row r="21" spans="1:15" ht="22" customHeight="1" x14ac:dyDescent="0.35">
      <c r="A21" t="s">
        <v>249</v>
      </c>
      <c r="E21" s="377"/>
      <c r="F21" s="17"/>
      <c r="G21" s="351">
        <v>-254568</v>
      </c>
      <c r="H21" s="17"/>
      <c r="I21" s="351">
        <v>-420272</v>
      </c>
      <c r="J21" s="17"/>
      <c r="K21" s="17">
        <v>-254568</v>
      </c>
      <c r="L21" s="17"/>
      <c r="M21" s="17">
        <v>-420272</v>
      </c>
    </row>
    <row r="22" spans="1:15" ht="22" customHeight="1" x14ac:dyDescent="0.35">
      <c r="A22" t="s">
        <v>279</v>
      </c>
      <c r="E22" s="377"/>
      <c r="F22" s="117"/>
      <c r="G22" s="352">
        <v>-91942</v>
      </c>
      <c r="H22" s="117"/>
      <c r="I22" s="352">
        <v>3622</v>
      </c>
      <c r="J22" s="117"/>
      <c r="K22" s="17">
        <v>0</v>
      </c>
      <c r="L22" s="117"/>
      <c r="M22" s="17">
        <v>0</v>
      </c>
      <c r="O22" s="421"/>
    </row>
    <row r="23" spans="1:15" ht="22" customHeight="1" x14ac:dyDescent="0.35">
      <c r="A23" t="s">
        <v>271</v>
      </c>
      <c r="E23" s="377"/>
      <c r="F23" s="117"/>
      <c r="G23" s="352">
        <v>51801</v>
      </c>
      <c r="H23" s="117"/>
      <c r="I23" s="351">
        <v>0</v>
      </c>
      <c r="J23" s="117"/>
      <c r="K23" s="17">
        <v>20102</v>
      </c>
      <c r="L23" s="117"/>
      <c r="M23" s="328">
        <v>0</v>
      </c>
      <c r="O23" s="421"/>
    </row>
    <row r="24" spans="1:15" ht="22" customHeight="1" x14ac:dyDescent="0.35">
      <c r="A24" t="s">
        <v>314</v>
      </c>
      <c r="E24" s="377"/>
      <c r="F24" s="117"/>
      <c r="G24" s="352"/>
      <c r="H24" s="117"/>
      <c r="I24" s="351"/>
      <c r="J24" s="117"/>
      <c r="K24" s="17"/>
      <c r="L24" s="117"/>
      <c r="M24" s="328"/>
      <c r="O24" s="421"/>
    </row>
    <row r="25" spans="1:15" ht="22" customHeight="1" x14ac:dyDescent="0.35">
      <c r="A25" t="s">
        <v>268</v>
      </c>
      <c r="E25" s="377"/>
      <c r="F25" s="17"/>
      <c r="G25" s="351">
        <v>20206</v>
      </c>
      <c r="H25" s="17"/>
      <c r="I25" s="351">
        <v>-176693</v>
      </c>
      <c r="J25" s="17"/>
      <c r="K25" s="17">
        <v>7475</v>
      </c>
      <c r="L25" s="17"/>
      <c r="M25" s="17">
        <v>880</v>
      </c>
    </row>
    <row r="26" spans="1:15" ht="22" customHeight="1" x14ac:dyDescent="0.35">
      <c r="A26" t="s">
        <v>319</v>
      </c>
      <c r="E26" s="377"/>
      <c r="F26" s="17"/>
      <c r="G26" s="351">
        <v>516</v>
      </c>
      <c r="H26" s="17"/>
      <c r="I26" s="351">
        <v>-15555</v>
      </c>
      <c r="J26" s="17"/>
      <c r="K26" s="40">
        <v>516</v>
      </c>
      <c r="L26" s="17"/>
      <c r="M26" s="17">
        <v>0</v>
      </c>
    </row>
    <row r="27" spans="1:15" ht="22" customHeight="1" x14ac:dyDescent="0.35">
      <c r="A27" t="s">
        <v>320</v>
      </c>
      <c r="E27" s="377"/>
      <c r="F27" s="17"/>
      <c r="G27" s="17">
        <v>4355</v>
      </c>
      <c r="H27" s="17"/>
      <c r="I27" s="17">
        <v>-13701</v>
      </c>
      <c r="J27" s="17"/>
      <c r="K27" s="40">
        <v>-1197</v>
      </c>
      <c r="L27" s="17"/>
      <c r="M27" s="17">
        <v>-13701</v>
      </c>
    </row>
    <row r="28" spans="1:15" ht="22" customHeight="1" x14ac:dyDescent="0.35">
      <c r="A28" t="s">
        <v>230</v>
      </c>
      <c r="E28" s="377"/>
      <c r="F28" s="17"/>
      <c r="G28" s="351">
        <v>-5842</v>
      </c>
      <c r="H28" s="17"/>
      <c r="I28" s="351">
        <v>0</v>
      </c>
      <c r="J28" s="17"/>
      <c r="K28" s="17">
        <v>-145686</v>
      </c>
      <c r="L28" s="17"/>
      <c r="M28" s="17">
        <v>-666822</v>
      </c>
    </row>
    <row r="29" spans="1:15" ht="22" customHeight="1" x14ac:dyDescent="0.35">
      <c r="A29" t="s">
        <v>116</v>
      </c>
      <c r="E29" s="377"/>
      <c r="F29" s="17"/>
      <c r="G29" s="351">
        <v>-54933</v>
      </c>
      <c r="H29" s="17"/>
      <c r="I29" s="351">
        <v>-4282</v>
      </c>
      <c r="J29" s="17"/>
      <c r="K29" s="117">
        <v>-30320</v>
      </c>
      <c r="L29" s="17"/>
      <c r="M29" s="117">
        <v>-5391</v>
      </c>
    </row>
    <row r="30" spans="1:15" ht="22" customHeight="1" x14ac:dyDescent="0.35">
      <c r="A30" t="s">
        <v>165</v>
      </c>
      <c r="E30" s="377"/>
      <c r="F30" s="117"/>
      <c r="G30" s="351">
        <v>18820</v>
      </c>
      <c r="H30" s="17"/>
      <c r="I30" s="354">
        <v>15282</v>
      </c>
      <c r="J30" s="117"/>
      <c r="K30" s="329">
        <v>18820</v>
      </c>
      <c r="L30" s="117"/>
      <c r="M30" s="329">
        <v>15282</v>
      </c>
    </row>
    <row r="31" spans="1:15" ht="22" customHeight="1" x14ac:dyDescent="0.35">
      <c r="E31" s="377"/>
      <c r="F31" s="17"/>
      <c r="G31" s="465">
        <f>SUM(G10:G30)</f>
        <v>502957</v>
      </c>
      <c r="H31" s="17"/>
      <c r="I31" s="17">
        <f>SUM(I10:I30)</f>
        <v>181893</v>
      </c>
      <c r="J31" s="17"/>
      <c r="K31" s="17">
        <f>SUM(K10:K30)</f>
        <v>114059</v>
      </c>
      <c r="L31" s="17"/>
      <c r="M31" s="17">
        <f>SUM(M10:M30)</f>
        <v>172234</v>
      </c>
      <c r="N31" s="459"/>
      <c r="O31" s="421"/>
    </row>
    <row r="32" spans="1:15" ht="22" customHeight="1" x14ac:dyDescent="0.35">
      <c r="A32" s="420" t="s">
        <v>117</v>
      </c>
      <c r="E32" s="377"/>
      <c r="F32" s="17"/>
      <c r="G32" s="17"/>
      <c r="H32" s="17"/>
      <c r="I32" s="17"/>
      <c r="J32" s="17"/>
      <c r="K32" s="17"/>
      <c r="L32" s="17"/>
      <c r="M32" s="17"/>
    </row>
    <row r="33" spans="1:15" ht="22" customHeight="1" x14ac:dyDescent="0.35">
      <c r="A33" s="358" t="s">
        <v>13</v>
      </c>
      <c r="E33" s="377"/>
      <c r="F33" s="17"/>
      <c r="G33" s="351">
        <v>-61261</v>
      </c>
      <c r="H33" s="17"/>
      <c r="I33" s="351">
        <v>-177356</v>
      </c>
      <c r="J33" s="17"/>
      <c r="K33" s="17">
        <v>7692</v>
      </c>
      <c r="L33" s="17"/>
      <c r="M33" s="17">
        <v>6705</v>
      </c>
      <c r="N33" s="421"/>
      <c r="O33" s="91"/>
    </row>
    <row r="34" spans="1:15" ht="22" customHeight="1" x14ac:dyDescent="0.35">
      <c r="A34" s="11" t="s">
        <v>20</v>
      </c>
      <c r="E34" s="377"/>
      <c r="F34" s="17"/>
      <c r="G34" s="351">
        <v>-86079</v>
      </c>
      <c r="H34" s="17"/>
      <c r="I34" s="351">
        <v>30685</v>
      </c>
      <c r="J34" s="17"/>
      <c r="K34" s="351">
        <v>-28095</v>
      </c>
      <c r="L34" s="17"/>
      <c r="M34" s="351">
        <v>24538</v>
      </c>
      <c r="O34" s="91"/>
    </row>
    <row r="35" spans="1:15" ht="22" customHeight="1" x14ac:dyDescent="0.35">
      <c r="A35" s="11" t="s">
        <v>264</v>
      </c>
      <c r="E35" s="377"/>
      <c r="F35" s="17"/>
      <c r="G35" s="351">
        <v>-136674</v>
      </c>
      <c r="H35" s="17"/>
      <c r="I35" s="17">
        <v>0</v>
      </c>
      <c r="J35" s="17"/>
      <c r="K35" s="351">
        <v>0</v>
      </c>
      <c r="L35" s="17"/>
      <c r="M35" s="17">
        <v>0</v>
      </c>
      <c r="O35" s="91"/>
    </row>
    <row r="36" spans="1:15" ht="22" customHeight="1" x14ac:dyDescent="0.35">
      <c r="A36" s="11" t="s">
        <v>255</v>
      </c>
      <c r="E36" s="377"/>
      <c r="F36" s="17"/>
      <c r="G36" s="351">
        <v>-234510</v>
      </c>
      <c r="H36" s="17"/>
      <c r="I36" s="17">
        <v>0</v>
      </c>
      <c r="J36" s="17"/>
      <c r="K36" s="351">
        <v>0</v>
      </c>
      <c r="L36" s="17"/>
      <c r="M36" s="17">
        <v>0</v>
      </c>
      <c r="O36" s="91"/>
    </row>
    <row r="37" spans="1:15" ht="22" customHeight="1" x14ac:dyDescent="0.35">
      <c r="A37" s="11" t="s">
        <v>186</v>
      </c>
      <c r="E37" s="377"/>
      <c r="F37" s="17"/>
      <c r="G37" s="351">
        <v>-187597</v>
      </c>
      <c r="H37" s="17"/>
      <c r="I37" s="351">
        <v>-147625</v>
      </c>
      <c r="J37" s="17"/>
      <c r="K37" s="351">
        <v>-20600</v>
      </c>
      <c r="L37" s="17"/>
      <c r="M37" s="351">
        <v>-24101</v>
      </c>
      <c r="O37" s="91"/>
    </row>
    <row r="38" spans="1:15" ht="22" customHeight="1" x14ac:dyDescent="0.35">
      <c r="A38" s="359" t="s">
        <v>16</v>
      </c>
      <c r="E38" s="377"/>
      <c r="F38" s="17"/>
      <c r="G38" s="351">
        <v>12426</v>
      </c>
      <c r="H38" s="17"/>
      <c r="I38" s="351">
        <v>-32968</v>
      </c>
      <c r="J38" s="17"/>
      <c r="K38" s="17">
        <v>-1013</v>
      </c>
      <c r="L38" s="17"/>
      <c r="M38" s="17">
        <v>110</v>
      </c>
      <c r="O38" s="91"/>
    </row>
    <row r="39" spans="1:15" ht="22" customHeight="1" x14ac:dyDescent="0.35">
      <c r="A39" s="359" t="s">
        <v>17</v>
      </c>
      <c r="E39" s="377"/>
      <c r="F39" s="17"/>
      <c r="G39" s="351">
        <v>-72782</v>
      </c>
      <c r="H39" s="17"/>
      <c r="I39" s="351">
        <v>3664</v>
      </c>
      <c r="J39" s="17"/>
      <c r="K39" s="17">
        <v>-1451</v>
      </c>
      <c r="L39" s="17"/>
      <c r="M39" s="17">
        <v>-667</v>
      </c>
      <c r="O39" s="91"/>
    </row>
    <row r="40" spans="1:15" ht="22" customHeight="1" x14ac:dyDescent="0.35">
      <c r="A40" s="358" t="s">
        <v>150</v>
      </c>
      <c r="E40" s="377"/>
      <c r="F40" s="17"/>
      <c r="G40" s="351">
        <v>-33962</v>
      </c>
      <c r="H40" s="17"/>
      <c r="I40" s="351">
        <v>-21850</v>
      </c>
      <c r="J40" s="17"/>
      <c r="K40" s="17">
        <v>-15897</v>
      </c>
      <c r="L40" s="17"/>
      <c r="M40" s="17">
        <v>-19454</v>
      </c>
      <c r="O40" s="91"/>
    </row>
    <row r="41" spans="1:15" ht="22" customHeight="1" x14ac:dyDescent="0.35">
      <c r="A41" s="358" t="s">
        <v>26</v>
      </c>
      <c r="E41" s="377"/>
      <c r="F41" s="17"/>
      <c r="G41" s="351">
        <v>-11790</v>
      </c>
      <c r="H41" s="17"/>
      <c r="I41" s="351">
        <v>-4341</v>
      </c>
      <c r="J41" s="17"/>
      <c r="K41" s="17">
        <v>612</v>
      </c>
      <c r="L41" s="17"/>
      <c r="M41" s="17">
        <v>-603</v>
      </c>
      <c r="O41" s="91"/>
    </row>
    <row r="42" spans="1:15" ht="22" customHeight="1" x14ac:dyDescent="0.35">
      <c r="A42" s="358" t="s">
        <v>31</v>
      </c>
      <c r="E42" s="377"/>
      <c r="F42" s="17"/>
      <c r="G42" s="351">
        <v>44936</v>
      </c>
      <c r="H42" s="17"/>
      <c r="I42" s="351">
        <v>48331</v>
      </c>
      <c r="J42" s="17"/>
      <c r="K42" s="17">
        <v>-12563</v>
      </c>
      <c r="L42" s="17"/>
      <c r="M42" s="17">
        <v>-5958</v>
      </c>
      <c r="N42" s="421"/>
      <c r="O42" s="91"/>
    </row>
    <row r="43" spans="1:15" ht="22" customHeight="1" x14ac:dyDescent="0.35">
      <c r="A43" s="358" t="s">
        <v>32</v>
      </c>
      <c r="E43" s="377"/>
      <c r="F43" s="17"/>
      <c r="G43" s="351">
        <v>139533</v>
      </c>
      <c r="H43" s="17"/>
      <c r="I43" s="351">
        <v>28499</v>
      </c>
      <c r="J43" s="17"/>
      <c r="K43" s="17">
        <v>-3188</v>
      </c>
      <c r="L43" s="17"/>
      <c r="M43" s="17">
        <v>90446</v>
      </c>
      <c r="O43" s="91"/>
    </row>
    <row r="44" spans="1:15" ht="22" customHeight="1" x14ac:dyDescent="0.35">
      <c r="A44" s="358" t="s">
        <v>37</v>
      </c>
      <c r="E44" s="377"/>
      <c r="F44" s="117"/>
      <c r="G44" s="351">
        <v>-3695</v>
      </c>
      <c r="H44" s="117"/>
      <c r="I44" s="351">
        <v>222</v>
      </c>
      <c r="J44" s="117"/>
      <c r="K44" s="17">
        <v>4421</v>
      </c>
      <c r="L44" s="117"/>
      <c r="M44" s="17">
        <v>-384</v>
      </c>
      <c r="O44" s="91"/>
    </row>
    <row r="45" spans="1:15" ht="22" customHeight="1" x14ac:dyDescent="0.35">
      <c r="A45" s="358" t="s">
        <v>40</v>
      </c>
      <c r="E45" s="377"/>
      <c r="F45" s="117"/>
      <c r="G45" s="351">
        <v>2214</v>
      </c>
      <c r="H45" s="117"/>
      <c r="I45" s="351">
        <v>1562</v>
      </c>
      <c r="J45" s="117"/>
      <c r="K45" s="117">
        <v>308</v>
      </c>
      <c r="L45" s="117"/>
      <c r="M45" s="17">
        <v>780</v>
      </c>
      <c r="O45" s="91"/>
    </row>
    <row r="46" spans="1:15" ht="22" customHeight="1" x14ac:dyDescent="0.35">
      <c r="A46" s="358" t="s">
        <v>269</v>
      </c>
      <c r="E46" s="377"/>
      <c r="F46" s="117"/>
      <c r="G46" s="351">
        <v>-241</v>
      </c>
      <c r="H46" s="117"/>
      <c r="I46" s="329">
        <v>0</v>
      </c>
      <c r="J46" s="117"/>
      <c r="K46" s="329">
        <v>0</v>
      </c>
      <c r="L46" s="117"/>
      <c r="M46" s="403">
        <v>0</v>
      </c>
      <c r="O46" s="91"/>
    </row>
    <row r="47" spans="1:15" ht="22" customHeight="1" x14ac:dyDescent="0.35">
      <c r="A47" t="s">
        <v>302</v>
      </c>
      <c r="E47" s="377"/>
      <c r="F47" s="117"/>
      <c r="G47" s="465">
        <f>SUM(G31:G46)</f>
        <v>-126525</v>
      </c>
      <c r="H47" s="117"/>
      <c r="I47" s="17">
        <f>SUM(I31:I46)</f>
        <v>-89284</v>
      </c>
      <c r="J47" s="117"/>
      <c r="K47" s="117">
        <f>SUM(K31:K46)</f>
        <v>44285</v>
      </c>
      <c r="L47" s="117"/>
      <c r="M47" s="17">
        <f>SUM(M31:M46)</f>
        <v>243646</v>
      </c>
      <c r="N47" s="421">
        <v>0</v>
      </c>
      <c r="O47" s="91"/>
    </row>
    <row r="48" spans="1:15" ht="22" customHeight="1" x14ac:dyDescent="0.35">
      <c r="A48" s="358" t="s">
        <v>118</v>
      </c>
      <c r="E48" s="377"/>
      <c r="F48" s="117"/>
      <c r="G48" s="351">
        <v>-37593</v>
      </c>
      <c r="H48" s="117"/>
      <c r="I48" s="351">
        <v>-19765</v>
      </c>
      <c r="J48" s="117"/>
      <c r="K48" s="17">
        <v>-1723</v>
      </c>
      <c r="L48" s="117"/>
      <c r="M48" s="17">
        <v>-2335</v>
      </c>
      <c r="O48" s="91"/>
    </row>
    <row r="49" spans="1:15" ht="22" customHeight="1" x14ac:dyDescent="0.35">
      <c r="A49" s="2" t="s">
        <v>303</v>
      </c>
      <c r="F49" s="39"/>
      <c r="G49" s="118">
        <f>SUM(G47:G48)</f>
        <v>-164118</v>
      </c>
      <c r="H49" s="39"/>
      <c r="I49" s="118">
        <f>SUM(I47:I48)</f>
        <v>-109049</v>
      </c>
      <c r="J49" s="39"/>
      <c r="K49" s="118">
        <f>SUM(K47:K48)</f>
        <v>42562</v>
      </c>
      <c r="L49" s="39"/>
      <c r="M49" s="118">
        <f>SUM(M47:M48)</f>
        <v>241311</v>
      </c>
      <c r="O49" s="91"/>
    </row>
    <row r="50" spans="1:15" ht="23.5" customHeight="1" x14ac:dyDescent="0.4">
      <c r="A50" s="467" t="s">
        <v>164</v>
      </c>
      <c r="B50" s="467"/>
      <c r="C50" s="467"/>
      <c r="D50" s="467"/>
      <c r="E50" s="467"/>
      <c r="F50" s="467"/>
      <c r="G50" s="467"/>
      <c r="H50" s="467"/>
      <c r="I50" s="467"/>
      <c r="J50" s="406"/>
      <c r="K50" s="406"/>
      <c r="L50" s="406"/>
      <c r="M50" s="406"/>
    </row>
    <row r="51" spans="1:15" ht="23.5" customHeight="1" x14ac:dyDescent="0.4">
      <c r="A51" s="407" t="s">
        <v>188</v>
      </c>
      <c r="F51" s="408"/>
      <c r="H51" s="408"/>
      <c r="J51" s="408"/>
      <c r="L51" s="408"/>
    </row>
    <row r="52" spans="1:15" ht="12.5" customHeight="1" x14ac:dyDescent="0.35">
      <c r="A52" s="411"/>
      <c r="F52" s="406"/>
      <c r="G52" s="483"/>
      <c r="H52" s="483"/>
      <c r="I52" s="483"/>
      <c r="J52" s="406"/>
      <c r="K52" s="483"/>
      <c r="L52" s="483"/>
      <c r="M52" s="483"/>
    </row>
    <row r="53" spans="1:15" ht="21.5" customHeight="1" x14ac:dyDescent="0.35">
      <c r="A53" s="411"/>
      <c r="F53" s="406"/>
      <c r="G53" s="483" t="s">
        <v>2</v>
      </c>
      <c r="H53" s="483"/>
      <c r="I53" s="483"/>
      <c r="J53" s="406"/>
      <c r="K53" s="483" t="s">
        <v>3</v>
      </c>
      <c r="L53" s="483"/>
      <c r="M53" s="483"/>
    </row>
    <row r="54" spans="1:15" ht="21.5" customHeight="1" x14ac:dyDescent="0.35">
      <c r="A54" s="411"/>
      <c r="F54" s="412"/>
      <c r="G54" s="481" t="str">
        <f>G5</f>
        <v>สำหรับงวดหกเดือน</v>
      </c>
      <c r="H54" s="481"/>
      <c r="I54" s="481"/>
      <c r="J54" s="412"/>
      <c r="K54" s="481" t="str">
        <f>K5</f>
        <v>สำหรับงวดหกเดือน</v>
      </c>
      <c r="L54" s="481"/>
      <c r="M54" s="481"/>
    </row>
    <row r="55" spans="1:15" ht="21.5" customHeight="1" x14ac:dyDescent="0.35">
      <c r="A55" s="411"/>
      <c r="F55" s="412"/>
      <c r="G55" s="481" t="str">
        <f>G6</f>
        <v>สิ้นสุดวันที่ 30 มิถุนายน</v>
      </c>
      <c r="H55" s="481"/>
      <c r="I55" s="481"/>
      <c r="J55" s="412"/>
      <c r="K55" s="481" t="str">
        <f>K6</f>
        <v>สิ้นสุดวันที่ 30 มิถุนายน</v>
      </c>
      <c r="L55" s="481"/>
      <c r="M55" s="481"/>
    </row>
    <row r="56" spans="1:15" ht="21.5" customHeight="1" x14ac:dyDescent="0.35">
      <c r="E56" s="3"/>
      <c r="F56" s="413"/>
      <c r="G56" s="414">
        <f>G7</f>
        <v>2566</v>
      </c>
      <c r="H56" s="414"/>
      <c r="I56" s="414">
        <f t="shared" ref="I56:M56" si="0">I7</f>
        <v>2565</v>
      </c>
      <c r="J56" s="414"/>
      <c r="K56" s="414">
        <f t="shared" si="0"/>
        <v>2566</v>
      </c>
      <c r="L56" s="414"/>
      <c r="M56" s="414">
        <f t="shared" si="0"/>
        <v>2565</v>
      </c>
    </row>
    <row r="57" spans="1:15" ht="21.5" customHeight="1" x14ac:dyDescent="0.35">
      <c r="F57" s="359"/>
      <c r="G57" s="482" t="s">
        <v>10</v>
      </c>
      <c r="H57" s="482"/>
      <c r="I57" s="482"/>
      <c r="J57" s="482"/>
      <c r="K57" s="482"/>
      <c r="L57" s="482"/>
      <c r="M57" s="482"/>
    </row>
    <row r="58" spans="1:15" ht="21.5" customHeight="1" x14ac:dyDescent="0.35">
      <c r="A58" s="416" t="s">
        <v>119</v>
      </c>
      <c r="F58" s="422"/>
      <c r="G58" s="422"/>
      <c r="H58" s="422"/>
      <c r="I58" s="422"/>
      <c r="J58" s="422"/>
      <c r="K58" s="422"/>
      <c r="L58" s="422"/>
      <c r="M58" s="422"/>
    </row>
    <row r="59" spans="1:15" ht="22" customHeight="1" x14ac:dyDescent="0.35">
      <c r="A59" s="358" t="s">
        <v>304</v>
      </c>
      <c r="E59" s="377"/>
      <c r="F59" s="422"/>
      <c r="G59" s="91">
        <v>0</v>
      </c>
      <c r="H59" s="422"/>
      <c r="I59" s="423">
        <v>-176003</v>
      </c>
      <c r="J59" s="422"/>
      <c r="K59" s="423">
        <v>-1500</v>
      </c>
      <c r="L59" s="422"/>
      <c r="M59" s="23">
        <v>-1200750</v>
      </c>
    </row>
    <row r="60" spans="1:15" ht="22" customHeight="1" x14ac:dyDescent="0.35">
      <c r="A60" s="358" t="s">
        <v>202</v>
      </c>
      <c r="E60" s="377"/>
      <c r="F60" s="116"/>
      <c r="G60" s="353">
        <v>0</v>
      </c>
      <c r="H60" s="331"/>
      <c r="I60" s="353">
        <v>0</v>
      </c>
      <c r="J60" s="116"/>
      <c r="K60" s="356">
        <v>-52350</v>
      </c>
      <c r="L60" s="332"/>
      <c r="M60" s="356">
        <v>-310137</v>
      </c>
    </row>
    <row r="61" spans="1:15" ht="21.5" customHeight="1" x14ac:dyDescent="0.35">
      <c r="A61" s="358" t="s">
        <v>235</v>
      </c>
      <c r="E61" s="377"/>
      <c r="F61" s="116"/>
      <c r="G61" s="353">
        <v>0</v>
      </c>
      <c r="H61" s="331"/>
      <c r="I61" s="353">
        <v>0</v>
      </c>
      <c r="J61" s="116"/>
      <c r="K61" s="17">
        <v>3700</v>
      </c>
      <c r="L61" s="332"/>
      <c r="M61" s="17">
        <v>317809</v>
      </c>
    </row>
    <row r="62" spans="1:15" ht="21.5" customHeight="1" x14ac:dyDescent="0.35">
      <c r="A62" s="358" t="s">
        <v>241</v>
      </c>
      <c r="E62" s="377"/>
      <c r="F62" s="116"/>
      <c r="G62" s="353">
        <v>-316610</v>
      </c>
      <c r="H62" s="331"/>
      <c r="I62" s="353">
        <v>-50000</v>
      </c>
      <c r="J62" s="116"/>
      <c r="K62" s="17">
        <v>-316610</v>
      </c>
      <c r="L62" s="332"/>
      <c r="M62" s="17">
        <v>0</v>
      </c>
    </row>
    <row r="63" spans="1:15" ht="22" customHeight="1" x14ac:dyDescent="0.35">
      <c r="A63" s="358" t="s">
        <v>207</v>
      </c>
      <c r="E63" s="377"/>
      <c r="F63" s="331"/>
      <c r="G63" s="351">
        <v>0</v>
      </c>
      <c r="H63" s="331"/>
      <c r="I63" s="351">
        <v>-236600</v>
      </c>
      <c r="J63" s="331"/>
      <c r="K63" s="23">
        <v>0</v>
      </c>
      <c r="L63" s="331"/>
      <c r="M63" s="23">
        <v>-56000</v>
      </c>
    </row>
    <row r="64" spans="1:15" ht="22" customHeight="1" x14ac:dyDescent="0.35">
      <c r="A64" s="358" t="s">
        <v>206</v>
      </c>
      <c r="E64" s="377"/>
      <c r="F64" s="116"/>
      <c r="G64" s="351">
        <v>-5650</v>
      </c>
      <c r="H64" s="331"/>
      <c r="I64" s="345">
        <v>-625</v>
      </c>
      <c r="J64" s="116"/>
      <c r="K64" s="17">
        <v>0</v>
      </c>
      <c r="L64" s="332"/>
      <c r="M64" s="17">
        <v>-625</v>
      </c>
    </row>
    <row r="65" spans="1:15" ht="22" customHeight="1" x14ac:dyDescent="0.35">
      <c r="A65" s="358" t="s">
        <v>288</v>
      </c>
      <c r="E65" s="377"/>
      <c r="F65" s="116"/>
      <c r="G65" s="17">
        <v>0</v>
      </c>
      <c r="H65" s="331"/>
      <c r="I65" s="353">
        <v>-1360000</v>
      </c>
      <c r="J65" s="116"/>
      <c r="K65" s="17">
        <v>0</v>
      </c>
      <c r="L65" s="332"/>
      <c r="M65" s="17">
        <v>-1360000</v>
      </c>
    </row>
    <row r="66" spans="1:15" ht="22" customHeight="1" x14ac:dyDescent="0.35">
      <c r="A66" s="358" t="s">
        <v>239</v>
      </c>
      <c r="E66" s="377"/>
      <c r="F66" s="116"/>
      <c r="G66" s="353">
        <v>-1520110</v>
      </c>
      <c r="H66" s="331"/>
      <c r="I66" s="353">
        <v>-1500862</v>
      </c>
      <c r="J66" s="116"/>
      <c r="K66" s="17">
        <v>-1187054</v>
      </c>
      <c r="L66" s="332"/>
      <c r="M66" s="17">
        <v>-1463312</v>
      </c>
      <c r="O66" s="379"/>
    </row>
    <row r="67" spans="1:15" ht="22" customHeight="1" x14ac:dyDescent="0.35">
      <c r="A67" s="358" t="s">
        <v>272</v>
      </c>
      <c r="E67" s="377"/>
      <c r="F67" s="116"/>
      <c r="G67" s="353">
        <v>1171525</v>
      </c>
      <c r="H67" s="331"/>
      <c r="I67" s="345">
        <v>0</v>
      </c>
      <c r="J67" s="116"/>
      <c r="K67" s="17">
        <v>1035254</v>
      </c>
      <c r="L67" s="332"/>
      <c r="M67" s="17">
        <v>0</v>
      </c>
      <c r="O67" s="379"/>
    </row>
    <row r="68" spans="1:15" ht="21.5" customHeight="1" x14ac:dyDescent="0.35">
      <c r="A68" s="358" t="s">
        <v>296</v>
      </c>
      <c r="F68" s="116"/>
      <c r="G68" s="351">
        <v>-3802</v>
      </c>
      <c r="H68" s="331"/>
      <c r="I68" s="351">
        <v>-231</v>
      </c>
      <c r="J68" s="116"/>
      <c r="K68" s="345">
        <v>-6285</v>
      </c>
      <c r="L68" s="117"/>
      <c r="M68" s="345">
        <v>-173</v>
      </c>
      <c r="N68" s="421"/>
    </row>
    <row r="69" spans="1:15" ht="21.5" customHeight="1" x14ac:dyDescent="0.35">
      <c r="A69" s="358" t="s">
        <v>252</v>
      </c>
      <c r="F69" s="331"/>
      <c r="G69" s="351">
        <v>879</v>
      </c>
      <c r="H69" s="331"/>
      <c r="I69" s="351">
        <v>88386</v>
      </c>
      <c r="J69" s="331"/>
      <c r="K69" s="17">
        <v>879</v>
      </c>
      <c r="L69" s="331"/>
      <c r="M69" s="17">
        <v>7386</v>
      </c>
    </row>
    <row r="70" spans="1:15" ht="21.5" customHeight="1" x14ac:dyDescent="0.35">
      <c r="A70" s="358" t="s">
        <v>240</v>
      </c>
      <c r="F70" s="331"/>
      <c r="G70" s="351">
        <v>-327857</v>
      </c>
      <c r="H70" s="331"/>
      <c r="I70" s="351">
        <v>-191210</v>
      </c>
      <c r="J70" s="331"/>
      <c r="K70" s="17">
        <v>-32763</v>
      </c>
      <c r="L70" s="331"/>
      <c r="M70" s="17">
        <v>-21972</v>
      </c>
    </row>
    <row r="71" spans="1:15" ht="21.5" customHeight="1" x14ac:dyDescent="0.35">
      <c r="A71" s="358" t="s">
        <v>166</v>
      </c>
      <c r="F71" s="331"/>
      <c r="G71" s="379">
        <v>-2696</v>
      </c>
      <c r="H71" s="331"/>
      <c r="I71" s="379">
        <v>-3811</v>
      </c>
      <c r="J71" s="331"/>
      <c r="K71" s="331">
        <v>-2696</v>
      </c>
      <c r="L71" s="331"/>
      <c r="M71" s="331">
        <v>-3811</v>
      </c>
    </row>
    <row r="72" spans="1:15" ht="21.5" customHeight="1" x14ac:dyDescent="0.35">
      <c r="A72" s="358" t="s">
        <v>120</v>
      </c>
      <c r="F72" s="331"/>
      <c r="G72" s="351">
        <v>-274107</v>
      </c>
      <c r="H72" s="331"/>
      <c r="I72" s="351">
        <v>-113588</v>
      </c>
      <c r="J72" s="331"/>
      <c r="K72" s="331">
        <v>-84913</v>
      </c>
      <c r="L72" s="331"/>
      <c r="M72" s="331">
        <v>-85255</v>
      </c>
    </row>
    <row r="73" spans="1:15" ht="21.5" customHeight="1" x14ac:dyDescent="0.35">
      <c r="A73" s="358" t="s">
        <v>220</v>
      </c>
      <c r="F73" s="331"/>
      <c r="G73" s="330">
        <v>9086</v>
      </c>
      <c r="H73" s="331"/>
      <c r="I73" s="330">
        <v>27550</v>
      </c>
      <c r="J73" s="331"/>
      <c r="K73" s="17">
        <v>261348</v>
      </c>
      <c r="L73" s="331"/>
      <c r="M73" s="17">
        <v>236065</v>
      </c>
    </row>
    <row r="74" spans="1:15" ht="21.5" customHeight="1" x14ac:dyDescent="0.35">
      <c r="A74" s="358" t="s">
        <v>221</v>
      </c>
      <c r="F74" s="331"/>
      <c r="G74" s="331">
        <v>-23302</v>
      </c>
      <c r="H74" s="331"/>
      <c r="I74" s="331">
        <v>-7665</v>
      </c>
      <c r="J74" s="331"/>
      <c r="K74" s="17">
        <v>-1506498</v>
      </c>
      <c r="L74" s="331"/>
      <c r="M74" s="331">
        <v>-291743</v>
      </c>
    </row>
    <row r="75" spans="1:15" ht="21.5" customHeight="1" x14ac:dyDescent="0.35">
      <c r="A75" t="s">
        <v>230</v>
      </c>
      <c r="F75" s="331"/>
      <c r="G75" s="331">
        <v>138767</v>
      </c>
      <c r="H75" s="331"/>
      <c r="I75" s="331">
        <v>0</v>
      </c>
      <c r="J75" s="331"/>
      <c r="K75" s="331">
        <v>145686</v>
      </c>
      <c r="L75" s="331"/>
      <c r="M75" s="331">
        <v>666822</v>
      </c>
    </row>
    <row r="76" spans="1:15" ht="21.5" customHeight="1" x14ac:dyDescent="0.35">
      <c r="A76" t="s">
        <v>116</v>
      </c>
      <c r="F76" s="331"/>
      <c r="G76" s="40">
        <v>54933</v>
      </c>
      <c r="H76" s="331"/>
      <c r="I76" s="40">
        <v>4282</v>
      </c>
      <c r="J76" s="331"/>
      <c r="K76" s="17">
        <v>24764</v>
      </c>
      <c r="L76" s="331"/>
      <c r="M76" s="17">
        <v>5370</v>
      </c>
    </row>
    <row r="77" spans="1:15" ht="21.5" customHeight="1" x14ac:dyDescent="0.35">
      <c r="A77" s="406" t="s">
        <v>260</v>
      </c>
      <c r="F77" s="331"/>
      <c r="G77" s="333">
        <f>SUM(G59:G76)</f>
        <v>-1098944</v>
      </c>
      <c r="H77" s="334"/>
      <c r="I77" s="333">
        <f>SUM(I59:I76)</f>
        <v>-3520377</v>
      </c>
      <c r="J77" s="331"/>
      <c r="K77" s="333">
        <f>SUM(K59:K76)</f>
        <v>-1719038</v>
      </c>
      <c r="L77" s="331"/>
      <c r="M77" s="333">
        <f>SUM(M59:M76)</f>
        <v>-3560326</v>
      </c>
    </row>
    <row r="78" spans="1:15" ht="10.5" customHeight="1" x14ac:dyDescent="0.35">
      <c r="A78" s="406"/>
      <c r="F78" s="331"/>
      <c r="G78" s="332"/>
      <c r="H78" s="331"/>
      <c r="I78" s="23"/>
      <c r="J78" s="331"/>
      <c r="K78" s="332"/>
      <c r="L78" s="331"/>
      <c r="M78" s="23"/>
    </row>
    <row r="79" spans="1:15" ht="21.5" customHeight="1" x14ac:dyDescent="0.35">
      <c r="A79" s="416" t="s">
        <v>121</v>
      </c>
      <c r="F79" s="331"/>
      <c r="G79" s="331"/>
      <c r="H79" s="331"/>
      <c r="I79" s="23"/>
      <c r="J79" s="331"/>
      <c r="K79" s="331"/>
      <c r="L79" s="331"/>
      <c r="M79" s="23"/>
    </row>
    <row r="80" spans="1:15" ht="21.5" customHeight="1" x14ac:dyDescent="0.35">
      <c r="A80" s="359" t="s">
        <v>289</v>
      </c>
      <c r="F80" s="331"/>
      <c r="G80" s="331">
        <v>0</v>
      </c>
      <c r="H80" s="331"/>
      <c r="I80" s="331">
        <v>1360000</v>
      </c>
      <c r="J80" s="331"/>
      <c r="K80" s="331">
        <v>0</v>
      </c>
      <c r="L80" s="331"/>
      <c r="M80" s="331">
        <v>1360000</v>
      </c>
    </row>
    <row r="81" spans="1:13" ht="21.5" customHeight="1" x14ac:dyDescent="0.35">
      <c r="A81" s="358" t="s">
        <v>208</v>
      </c>
      <c r="E81" s="377"/>
      <c r="F81" s="331"/>
      <c r="G81" s="339">
        <v>1169430</v>
      </c>
      <c r="H81" s="331"/>
      <c r="I81" s="339">
        <v>228629</v>
      </c>
      <c r="J81" s="331"/>
      <c r="K81" s="331">
        <v>1169430</v>
      </c>
      <c r="L81" s="331"/>
      <c r="M81" s="331">
        <v>228629</v>
      </c>
    </row>
    <row r="82" spans="1:13" ht="21.5" customHeight="1" x14ac:dyDescent="0.35">
      <c r="A82" s="358" t="s">
        <v>283</v>
      </c>
      <c r="E82" s="377"/>
      <c r="F82" s="331"/>
      <c r="G82" s="339">
        <v>-2040113</v>
      </c>
      <c r="H82" s="331"/>
      <c r="I82" s="23">
        <v>0</v>
      </c>
      <c r="J82" s="331"/>
      <c r="K82" s="331">
        <v>-1042239</v>
      </c>
      <c r="L82" s="331"/>
      <c r="M82" s="345">
        <v>0</v>
      </c>
    </row>
    <row r="83" spans="1:13" ht="21.5" customHeight="1" x14ac:dyDescent="0.35">
      <c r="A83" s="359" t="s">
        <v>215</v>
      </c>
      <c r="F83" s="331"/>
      <c r="G83" s="331">
        <v>440062</v>
      </c>
      <c r="H83" s="331"/>
      <c r="I83" s="331">
        <v>269096</v>
      </c>
      <c r="J83" s="331"/>
      <c r="K83" s="331">
        <v>0</v>
      </c>
      <c r="L83" s="331"/>
      <c r="M83" s="345">
        <v>0</v>
      </c>
    </row>
    <row r="84" spans="1:13" ht="21.5" customHeight="1" x14ac:dyDescent="0.35">
      <c r="A84" s="358" t="s">
        <v>189</v>
      </c>
      <c r="F84" s="331"/>
      <c r="G84" s="345">
        <v>84402</v>
      </c>
      <c r="H84" s="331"/>
      <c r="I84" s="345">
        <v>34</v>
      </c>
      <c r="J84" s="331"/>
      <c r="K84" s="17">
        <v>325002</v>
      </c>
      <c r="L84" s="331"/>
      <c r="M84" s="17">
        <v>278000</v>
      </c>
    </row>
    <row r="85" spans="1:13" ht="21.5" customHeight="1" x14ac:dyDescent="0.35">
      <c r="A85" s="358" t="s">
        <v>190</v>
      </c>
      <c r="F85" s="331"/>
      <c r="G85" s="345">
        <v>-693934</v>
      </c>
      <c r="H85" s="331"/>
      <c r="I85" s="345">
        <v>-6641</v>
      </c>
      <c r="J85" s="331"/>
      <c r="K85" s="331">
        <v>-937014</v>
      </c>
      <c r="L85" s="331"/>
      <c r="M85" s="331">
        <v>-354300</v>
      </c>
    </row>
    <row r="86" spans="1:13" ht="21.5" customHeight="1" x14ac:dyDescent="0.35">
      <c r="A86" s="358" t="s">
        <v>161</v>
      </c>
      <c r="F86" s="331"/>
      <c r="G86" s="345">
        <v>2517403</v>
      </c>
      <c r="H86" s="331"/>
      <c r="I86" s="339">
        <v>520319</v>
      </c>
      <c r="J86" s="331"/>
      <c r="K86" s="17">
        <v>1500587</v>
      </c>
      <c r="L86" s="331"/>
      <c r="M86" s="17">
        <v>101329</v>
      </c>
    </row>
    <row r="87" spans="1:13" ht="21.5" customHeight="1" x14ac:dyDescent="0.35">
      <c r="A87" s="358" t="s">
        <v>162</v>
      </c>
      <c r="F87" s="331"/>
      <c r="G87" s="345">
        <v>-942495</v>
      </c>
      <c r="H87" s="331"/>
      <c r="I87" s="339">
        <v>-486085</v>
      </c>
      <c r="J87" s="331"/>
      <c r="K87" s="331">
        <v>-304222</v>
      </c>
      <c r="L87" s="331"/>
      <c r="M87" s="331">
        <v>-162065</v>
      </c>
    </row>
    <row r="88" spans="1:13" ht="21.5" customHeight="1" x14ac:dyDescent="0.35">
      <c r="A88" t="s">
        <v>191</v>
      </c>
      <c r="B88" s="378"/>
      <c r="C88" s="378"/>
      <c r="D88" s="378"/>
      <c r="F88" s="331"/>
      <c r="G88" s="351">
        <v>-71771</v>
      </c>
      <c r="H88" s="331"/>
      <c r="I88" s="351">
        <v>-73889</v>
      </c>
      <c r="J88" s="331"/>
      <c r="K88" s="17">
        <v>-6419</v>
      </c>
      <c r="L88" s="331"/>
      <c r="M88" s="17">
        <v>-5871</v>
      </c>
    </row>
    <row r="89" spans="1:13" ht="21.5" customHeight="1" x14ac:dyDescent="0.35">
      <c r="A89" t="s">
        <v>229</v>
      </c>
      <c r="B89" s="378"/>
      <c r="C89" s="378"/>
      <c r="D89" s="378"/>
      <c r="F89" s="331"/>
      <c r="G89" s="351">
        <v>1491500</v>
      </c>
      <c r="H89" s="331"/>
      <c r="I89" s="351">
        <v>2000000</v>
      </c>
      <c r="J89" s="331"/>
      <c r="K89" s="17">
        <v>1491500</v>
      </c>
      <c r="L89" s="331"/>
      <c r="M89" s="17">
        <v>2000000</v>
      </c>
    </row>
    <row r="90" spans="1:13" ht="21.5" customHeight="1" x14ac:dyDescent="0.35">
      <c r="A90" t="s">
        <v>232</v>
      </c>
      <c r="B90" s="378"/>
      <c r="C90" s="378"/>
      <c r="D90" s="378"/>
      <c r="F90" s="331"/>
      <c r="G90" s="351">
        <v>-21230</v>
      </c>
      <c r="H90" s="331"/>
      <c r="I90" s="351">
        <v>-27420</v>
      </c>
      <c r="J90" s="331"/>
      <c r="K90" s="17">
        <v>-21230</v>
      </c>
      <c r="L90" s="331"/>
      <c r="M90" s="17">
        <v>-27420</v>
      </c>
    </row>
    <row r="91" spans="1:13" ht="21.5" customHeight="1" x14ac:dyDescent="0.35">
      <c r="A91" t="s">
        <v>297</v>
      </c>
      <c r="B91" s="378"/>
      <c r="C91" s="378"/>
      <c r="D91" s="378"/>
      <c r="F91" s="331"/>
      <c r="G91" s="351">
        <v>-270987</v>
      </c>
      <c r="H91" s="331"/>
      <c r="I91" s="351">
        <v>-38827</v>
      </c>
      <c r="J91" s="331"/>
      <c r="K91" s="17">
        <v>-270987</v>
      </c>
      <c r="L91" s="331"/>
      <c r="M91" s="17">
        <v>-38827</v>
      </c>
    </row>
    <row r="92" spans="1:13" ht="21.5" customHeight="1" x14ac:dyDescent="0.35">
      <c r="A92" t="s">
        <v>312</v>
      </c>
      <c r="B92" s="378"/>
      <c r="C92" s="378"/>
      <c r="D92" s="378"/>
      <c r="F92" s="331"/>
      <c r="G92" s="351">
        <v>-4584</v>
      </c>
      <c r="H92" s="331"/>
      <c r="I92" s="351">
        <v>0</v>
      </c>
      <c r="J92" s="331"/>
      <c r="K92" s="17">
        <v>0</v>
      </c>
      <c r="L92" s="331"/>
      <c r="M92" s="17">
        <v>0</v>
      </c>
    </row>
    <row r="93" spans="1:13" ht="21.5" customHeight="1" x14ac:dyDescent="0.35">
      <c r="A93" s="358" t="s">
        <v>122</v>
      </c>
      <c r="F93" s="116"/>
      <c r="G93" s="346">
        <v>-179813</v>
      </c>
      <c r="H93" s="331"/>
      <c r="I93" s="346">
        <v>-31067</v>
      </c>
      <c r="J93" s="116"/>
      <c r="K93" s="331">
        <v>-173252</v>
      </c>
      <c r="L93" s="117"/>
      <c r="M93" s="331">
        <v>-28658</v>
      </c>
    </row>
    <row r="94" spans="1:13" ht="21.5" customHeight="1" x14ac:dyDescent="0.35">
      <c r="A94" s="2" t="s">
        <v>261</v>
      </c>
      <c r="F94" s="335"/>
      <c r="G94" s="333">
        <f>SUM(G80:G93)</f>
        <v>1477870</v>
      </c>
      <c r="H94" s="335"/>
      <c r="I94" s="333">
        <f>SUM(I80:I93)</f>
        <v>3714149</v>
      </c>
      <c r="J94" s="335"/>
      <c r="K94" s="333">
        <f>SUM(K81:K93)</f>
        <v>1731156</v>
      </c>
      <c r="L94" s="335"/>
      <c r="M94" s="333">
        <f>SUM(M80:M93)</f>
        <v>3350817</v>
      </c>
    </row>
    <row r="95" spans="1:13" ht="10.5" customHeight="1" x14ac:dyDescent="0.35">
      <c r="A95" s="406"/>
      <c r="F95" s="331"/>
      <c r="G95" s="332"/>
      <c r="H95" s="331"/>
      <c r="I95" s="23"/>
      <c r="J95" s="331"/>
      <c r="K95" s="332"/>
      <c r="L95" s="331"/>
      <c r="M95" s="23"/>
    </row>
    <row r="96" spans="1:13" ht="22" customHeight="1" x14ac:dyDescent="0.35">
      <c r="A96" s="2" t="s">
        <v>315</v>
      </c>
      <c r="B96" s="45"/>
      <c r="C96" s="45"/>
      <c r="D96" s="45"/>
      <c r="E96" s="45"/>
      <c r="F96" s="335"/>
      <c r="G96" s="335">
        <f>G49+G77+G94</f>
        <v>214808</v>
      </c>
      <c r="H96" s="335"/>
      <c r="I96" s="22">
        <f>I49+I77+I94</f>
        <v>84723</v>
      </c>
      <c r="J96" s="335"/>
      <c r="K96" s="335">
        <f>K49+K77+K94</f>
        <v>54680</v>
      </c>
      <c r="L96" s="335"/>
      <c r="M96" s="22">
        <f>M49+M77+M94</f>
        <v>31802</v>
      </c>
    </row>
    <row r="97" spans="1:26" ht="21.5" customHeight="1" x14ac:dyDescent="0.35">
      <c r="A97" t="s">
        <v>163</v>
      </c>
      <c r="B97" s="45"/>
      <c r="C97" s="45"/>
      <c r="D97" s="45"/>
      <c r="E97" s="45"/>
      <c r="F97" s="116"/>
      <c r="G97" s="354">
        <f>'BS3-5'!F10</f>
        <v>319334</v>
      </c>
      <c r="H97" s="332"/>
      <c r="I97" s="354">
        <v>236038</v>
      </c>
      <c r="J97" s="116"/>
      <c r="K97" s="329">
        <v>53756</v>
      </c>
      <c r="L97" s="332"/>
      <c r="M97" s="329">
        <v>50129</v>
      </c>
    </row>
    <row r="98" spans="1:26" ht="21.5" customHeight="1" thickBot="1" x14ac:dyDescent="0.4">
      <c r="A98" s="2" t="s">
        <v>298</v>
      </c>
      <c r="B98" s="45"/>
      <c r="C98" s="45"/>
      <c r="D98" s="45"/>
      <c r="E98" s="45"/>
      <c r="F98" s="335"/>
      <c r="G98" s="336">
        <f>SUM(G96:G97)</f>
        <v>534142</v>
      </c>
      <c r="H98" s="335"/>
      <c r="I98" s="30">
        <f>SUM(I96:I97)</f>
        <v>320761</v>
      </c>
      <c r="J98" s="335"/>
      <c r="K98" s="336">
        <f>SUM(K96:K97)</f>
        <v>108436</v>
      </c>
      <c r="L98" s="335"/>
      <c r="M98" s="30">
        <f>SUM(M96:M97)</f>
        <v>81931</v>
      </c>
      <c r="O98" s="421"/>
    </row>
    <row r="99" spans="1:26" ht="10.5" customHeight="1" thickTop="1" x14ac:dyDescent="0.35">
      <c r="A99" s="2"/>
      <c r="B99" s="45"/>
      <c r="C99" s="45"/>
      <c r="D99" s="45"/>
      <c r="E99" s="45"/>
      <c r="F99" s="335"/>
      <c r="G99" s="334"/>
      <c r="H99" s="335"/>
      <c r="I99" s="22"/>
      <c r="J99" s="335"/>
      <c r="K99" s="334"/>
      <c r="L99" s="335"/>
      <c r="M99" s="22"/>
    </row>
    <row r="100" spans="1:26" ht="22" customHeight="1" x14ac:dyDescent="0.35">
      <c r="A100" s="416" t="s">
        <v>123</v>
      </c>
      <c r="F100" s="338"/>
      <c r="G100" s="337"/>
      <c r="H100" s="338"/>
      <c r="I100" s="8"/>
      <c r="J100" s="338"/>
      <c r="K100" s="337"/>
      <c r="L100" s="338"/>
      <c r="M100" s="8"/>
    </row>
    <row r="101" spans="1:26" ht="22" customHeight="1" x14ac:dyDescent="0.35">
      <c r="A101" s="358" t="s">
        <v>253</v>
      </c>
      <c r="F101" s="339"/>
      <c r="G101" s="373">
        <v>0</v>
      </c>
      <c r="H101" s="339"/>
      <c r="I101" s="373">
        <v>110000</v>
      </c>
      <c r="J101" s="339"/>
      <c r="K101" s="373">
        <v>0</v>
      </c>
      <c r="L101" s="339"/>
      <c r="M101" s="346">
        <v>0</v>
      </c>
    </row>
    <row r="102" spans="1:26" ht="22" customHeight="1" x14ac:dyDescent="0.35">
      <c r="A102" s="358" t="s">
        <v>316</v>
      </c>
      <c r="F102" s="339"/>
      <c r="G102" s="373">
        <v>2747</v>
      </c>
      <c r="H102" s="339"/>
      <c r="I102" s="373">
        <v>5451</v>
      </c>
      <c r="J102" s="339"/>
      <c r="K102" s="373">
        <v>2747</v>
      </c>
      <c r="L102" s="339"/>
      <c r="M102" s="373">
        <v>5451</v>
      </c>
    </row>
    <row r="103" spans="1:26" ht="22" customHeight="1" x14ac:dyDescent="0.35">
      <c r="A103" s="358" t="s">
        <v>201</v>
      </c>
      <c r="F103" s="339"/>
      <c r="G103" s="373">
        <v>12753</v>
      </c>
      <c r="H103" s="339"/>
      <c r="I103" s="373">
        <v>0</v>
      </c>
      <c r="J103" s="339"/>
      <c r="K103" s="373">
        <v>5092</v>
      </c>
      <c r="L103" s="339"/>
      <c r="M103" s="373">
        <v>0</v>
      </c>
    </row>
    <row r="104" spans="1:26" ht="22" customHeight="1" x14ac:dyDescent="0.35">
      <c r="A104" s="358" t="s">
        <v>200</v>
      </c>
      <c r="F104" s="339"/>
      <c r="G104" s="373">
        <v>23530</v>
      </c>
      <c r="H104" s="339"/>
      <c r="I104" s="373">
        <v>42108</v>
      </c>
      <c r="J104" s="339"/>
      <c r="K104" s="373">
        <v>2399</v>
      </c>
      <c r="L104" s="339"/>
      <c r="M104" s="373">
        <v>1371</v>
      </c>
    </row>
    <row r="105" spans="1:26" ht="22" customHeight="1" x14ac:dyDescent="0.35">
      <c r="A105" s="358" t="s">
        <v>231</v>
      </c>
      <c r="F105" s="338"/>
      <c r="G105" s="373">
        <v>0</v>
      </c>
      <c r="H105" s="339"/>
      <c r="I105" s="371">
        <v>0</v>
      </c>
      <c r="J105" s="339"/>
      <c r="K105" s="373">
        <v>0</v>
      </c>
      <c r="L105" s="339"/>
      <c r="M105" s="373">
        <v>5500</v>
      </c>
    </row>
    <row r="106" spans="1:26" ht="22" customHeight="1" x14ac:dyDescent="0.35">
      <c r="A106" s="358" t="s">
        <v>257</v>
      </c>
      <c r="B106" s="374"/>
      <c r="C106" s="374"/>
      <c r="D106" s="374"/>
      <c r="E106" s="375"/>
      <c r="F106" s="340"/>
      <c r="G106" s="373">
        <v>0</v>
      </c>
      <c r="H106" s="340"/>
      <c r="I106" s="373">
        <v>818000</v>
      </c>
      <c r="J106" s="340"/>
      <c r="K106" s="382">
        <v>0</v>
      </c>
      <c r="L106" s="339"/>
      <c r="M106" s="373">
        <v>818000</v>
      </c>
    </row>
    <row r="107" spans="1:26" ht="22" customHeight="1" x14ac:dyDescent="0.35">
      <c r="A107" s="358" t="s">
        <v>290</v>
      </c>
      <c r="F107" s="338"/>
      <c r="G107" s="373">
        <v>0</v>
      </c>
      <c r="H107" s="339"/>
      <c r="I107" s="373">
        <v>941122</v>
      </c>
      <c r="J107" s="339"/>
      <c r="K107" s="373">
        <v>0</v>
      </c>
      <c r="L107" s="339"/>
      <c r="M107" s="373">
        <v>941122</v>
      </c>
    </row>
    <row r="108" spans="1:26" ht="23.5" customHeight="1" x14ac:dyDescent="0.35">
      <c r="D108" s="358" t="s">
        <v>184</v>
      </c>
      <c r="G108" s="337">
        <f>G98-'BS3-5'!D10</f>
        <v>0</v>
      </c>
      <c r="I108" s="337">
        <f>I98-320761</f>
        <v>0</v>
      </c>
      <c r="K108" s="337">
        <f>K98-'BS3-5'!H10</f>
        <v>0</v>
      </c>
      <c r="M108" s="337">
        <f>M98-81931</f>
        <v>0</v>
      </c>
      <c r="O108" s="424"/>
      <c r="P108" s="424"/>
      <c r="Q108" s="425"/>
      <c r="S108" s="426"/>
      <c r="U108" s="425"/>
      <c r="W108" s="425"/>
    </row>
    <row r="109" spans="1:26" ht="23.5" customHeight="1" x14ac:dyDescent="0.35">
      <c r="O109" s="427"/>
      <c r="P109" s="427"/>
      <c r="Q109" s="427"/>
      <c r="S109" s="424"/>
      <c r="U109" s="424"/>
      <c r="W109" s="424"/>
      <c r="Z109" s="425"/>
    </row>
    <row r="110" spans="1:26" ht="23.5" customHeight="1" x14ac:dyDescent="0.35">
      <c r="O110" s="427"/>
      <c r="P110" s="427"/>
      <c r="Q110" s="427"/>
      <c r="S110" s="427"/>
      <c r="U110" s="424"/>
      <c r="W110" s="427"/>
      <c r="Z110" s="425"/>
    </row>
    <row r="111" spans="1:26" ht="23.5" customHeight="1" x14ac:dyDescent="0.35">
      <c r="O111" s="427"/>
      <c r="P111" s="427"/>
      <c r="Q111" s="428"/>
      <c r="S111" s="427"/>
      <c r="U111" s="427"/>
      <c r="W111" s="427"/>
      <c r="Z111" s="424"/>
    </row>
    <row r="112" spans="1:26" ht="23.5" customHeight="1" x14ac:dyDescent="0.35">
      <c r="O112" s="427"/>
      <c r="P112" s="427"/>
      <c r="Q112" s="428"/>
      <c r="S112" s="427"/>
      <c r="U112" s="424"/>
      <c r="W112" s="427"/>
      <c r="Z112" s="425"/>
    </row>
    <row r="113" spans="15:26" ht="23.5" customHeight="1" x14ac:dyDescent="0.35">
      <c r="O113" s="427"/>
      <c r="P113" s="427"/>
      <c r="Q113" s="428"/>
      <c r="S113" s="424"/>
      <c r="U113" s="425"/>
      <c r="W113" s="427"/>
      <c r="Z113" s="424"/>
    </row>
    <row r="114" spans="15:26" ht="23.5" customHeight="1" x14ac:dyDescent="0.35">
      <c r="O114" s="427"/>
      <c r="P114" s="427"/>
      <c r="Q114" s="428"/>
      <c r="S114" s="427"/>
      <c r="U114" s="425"/>
      <c r="W114" s="424"/>
      <c r="Z114" s="427"/>
    </row>
  </sheetData>
  <mergeCells count="18">
    <mergeCell ref="G6:I6"/>
    <mergeCell ref="K6:M6"/>
    <mergeCell ref="A1:I1"/>
    <mergeCell ref="G4:I4"/>
    <mergeCell ref="K4:M4"/>
    <mergeCell ref="G5:I5"/>
    <mergeCell ref="K5:M5"/>
    <mergeCell ref="G8:M8"/>
    <mergeCell ref="A50:I50"/>
    <mergeCell ref="G52:I52"/>
    <mergeCell ref="K52:M52"/>
    <mergeCell ref="G53:I53"/>
    <mergeCell ref="K53:M53"/>
    <mergeCell ref="G54:I54"/>
    <mergeCell ref="K54:M54"/>
    <mergeCell ref="G55:I55"/>
    <mergeCell ref="K55:M55"/>
    <mergeCell ref="G57:M57"/>
  </mergeCells>
  <pageMargins left="0.7" right="0.7" top="0.5" bottom="0.5" header="0.5" footer="0.5"/>
  <pageSetup paperSize="9" scale="61" firstPageNumber="14" fitToHeight="0" orientation="portrait" blackAndWhite="1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49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69"/>
  <sheetViews>
    <sheetView view="pageBreakPreview" topLeftCell="A37" zoomScale="98" zoomScaleNormal="100" zoomScaleSheetLayoutView="100" workbookViewId="0">
      <selection activeCell="A41" sqref="A41"/>
    </sheetView>
  </sheetViews>
  <sheetFormatPr baseColWidth="10" defaultColWidth="10.3984375" defaultRowHeight="22.5" customHeight="1" x14ac:dyDescent="0.35"/>
  <cols>
    <col min="1" max="1" width="58.19921875" style="56" customWidth="1"/>
    <col min="2" max="2" width="9.19921875" style="60" customWidth="1"/>
    <col min="3" max="3" width="2.59765625" style="76" customWidth="1"/>
    <col min="4" max="4" width="14.59765625" style="77" customWidth="1"/>
    <col min="5" max="5" width="2.59765625" style="76" customWidth="1"/>
    <col min="6" max="6" width="14.59765625" style="77" customWidth="1"/>
    <col min="7" max="7" width="2.59765625" style="76" customWidth="1"/>
    <col min="8" max="8" width="14.59765625" style="77" customWidth="1"/>
    <col min="9" max="9" width="2.59765625" style="76" customWidth="1"/>
    <col min="10" max="10" width="14.59765625" style="77" customWidth="1"/>
    <col min="11" max="11" width="12.19921875" style="91" bestFit="1" customWidth="1"/>
    <col min="12" max="12" width="15.3984375" style="91" bestFit="1" customWidth="1"/>
    <col min="13" max="13" width="14.796875" style="56" bestFit="1" customWidth="1"/>
    <col min="14" max="14" width="12.796875" style="56" bestFit="1" customWidth="1"/>
    <col min="15" max="15" width="13" style="56" bestFit="1" customWidth="1"/>
    <col min="16" max="16" width="13" style="56" customWidth="1"/>
    <col min="17" max="17" width="11.796875" style="56" customWidth="1"/>
    <col min="18" max="18" width="12.19921875" style="56" bestFit="1" customWidth="1"/>
    <col min="19" max="23" width="11.796875" style="56" customWidth="1"/>
    <col min="24" max="24" width="13.3984375" style="56" customWidth="1"/>
    <col min="25" max="26" width="11.796875" style="56" customWidth="1"/>
    <col min="27" max="27" width="12.59765625" style="56" bestFit="1" customWidth="1"/>
    <col min="28" max="28" width="11.796875" style="56" bestFit="1" customWidth="1"/>
    <col min="29" max="30" width="11.796875" style="56" customWidth="1"/>
    <col min="31" max="16384" width="10.3984375" style="56"/>
  </cols>
  <sheetData>
    <row r="1" spans="1:14" ht="23.5" customHeight="1" x14ac:dyDescent="0.4">
      <c r="A1" s="467" t="s">
        <v>164</v>
      </c>
      <c r="B1" s="467"/>
      <c r="C1" s="467"/>
      <c r="D1" s="467"/>
      <c r="E1" s="467"/>
      <c r="F1" s="467"/>
      <c r="G1" s="467"/>
      <c r="H1" s="467"/>
      <c r="I1" s="467"/>
      <c r="J1" s="55"/>
    </row>
    <row r="2" spans="1:14" ht="23.5" customHeight="1" x14ac:dyDescent="0.4">
      <c r="A2" s="126" t="s">
        <v>55</v>
      </c>
      <c r="B2" s="57"/>
      <c r="C2" s="55"/>
      <c r="D2" s="55"/>
      <c r="E2" s="55"/>
      <c r="F2" s="55"/>
      <c r="G2" s="55"/>
      <c r="H2" s="55"/>
      <c r="I2" s="55"/>
      <c r="J2" s="55"/>
    </row>
    <row r="3" spans="1:14" ht="23.5" customHeight="1" x14ac:dyDescent="0.35">
      <c r="A3" s="55"/>
      <c r="B3" s="55"/>
      <c r="C3" s="55"/>
      <c r="D3" s="55"/>
      <c r="E3" s="55"/>
      <c r="F3" s="55"/>
      <c r="G3" s="55"/>
      <c r="H3" s="55"/>
      <c r="I3" s="55"/>
      <c r="J3" s="55"/>
    </row>
    <row r="4" spans="1:14" s="58" customFormat="1" ht="21.75" customHeight="1" x14ac:dyDescent="0.35">
      <c r="B4" s="59"/>
      <c r="C4" s="59"/>
      <c r="D4" s="470" t="s">
        <v>2</v>
      </c>
      <c r="E4" s="470"/>
      <c r="F4" s="470"/>
      <c r="G4" s="55"/>
      <c r="H4" s="470" t="s">
        <v>3</v>
      </c>
      <c r="I4" s="470"/>
      <c r="J4" s="470"/>
      <c r="K4" s="244"/>
      <c r="L4" s="244"/>
    </row>
    <row r="5" spans="1:14" s="58" customFormat="1" ht="21.75" customHeight="1" x14ac:dyDescent="0.35">
      <c r="B5" s="59"/>
      <c r="C5" s="59"/>
      <c r="D5" s="469" t="s">
        <v>106</v>
      </c>
      <c r="E5" s="469"/>
      <c r="F5" s="469"/>
      <c r="G5" s="55"/>
      <c r="H5" s="469" t="s">
        <v>106</v>
      </c>
      <c r="I5" s="469"/>
      <c r="J5" s="469"/>
      <c r="K5" s="244"/>
      <c r="L5" s="244"/>
    </row>
    <row r="6" spans="1:14" s="58" customFormat="1" ht="22" customHeight="1" x14ac:dyDescent="0.35">
      <c r="B6" s="59"/>
      <c r="C6" s="59"/>
      <c r="D6" s="469" t="s">
        <v>167</v>
      </c>
      <c r="E6" s="469"/>
      <c r="F6" s="469"/>
      <c r="G6" s="55"/>
      <c r="H6" s="469" t="str">
        <f>D6</f>
        <v>สิ้นสุดวันที่ 30 มิถุนายน</v>
      </c>
      <c r="I6" s="469"/>
      <c r="J6" s="469"/>
      <c r="K6" s="244"/>
      <c r="L6" s="244"/>
    </row>
    <row r="7" spans="1:14" s="58" customFormat="1" ht="20.5" customHeight="1" x14ac:dyDescent="0.35">
      <c r="B7" s="3"/>
      <c r="C7" s="7"/>
      <c r="D7" s="4">
        <f>'BS3-5'!D6</f>
        <v>2566</v>
      </c>
      <c r="E7" s="7"/>
      <c r="F7" s="7">
        <f>'BS3-5'!F6</f>
        <v>2565</v>
      </c>
      <c r="G7" s="7"/>
      <c r="H7" s="4">
        <f>D7</f>
        <v>2566</v>
      </c>
      <c r="I7" s="7"/>
      <c r="J7" s="7">
        <f>F7</f>
        <v>2565</v>
      </c>
      <c r="K7" s="244"/>
      <c r="L7" s="244"/>
    </row>
    <row r="8" spans="1:14" s="58" customFormat="1" ht="21.75" customHeight="1" x14ac:dyDescent="0.35">
      <c r="B8" s="60"/>
      <c r="C8" s="60"/>
      <c r="D8" s="471" t="s">
        <v>10</v>
      </c>
      <c r="E8" s="471"/>
      <c r="F8" s="471"/>
      <c r="G8" s="471"/>
      <c r="H8" s="471"/>
      <c r="I8" s="471"/>
      <c r="J8" s="471"/>
      <c r="K8" s="244"/>
      <c r="L8" s="244"/>
    </row>
    <row r="9" spans="1:14" s="58" customFormat="1" ht="21.75" customHeight="1" x14ac:dyDescent="0.35">
      <c r="A9" s="240" t="s">
        <v>58</v>
      </c>
      <c r="B9" s="60"/>
      <c r="C9" s="56"/>
      <c r="D9" s="63"/>
      <c r="E9" s="56"/>
      <c r="F9" s="63"/>
      <c r="G9" s="56"/>
      <c r="H9" s="63"/>
      <c r="I9" s="56"/>
      <c r="J9" s="63"/>
      <c r="K9" s="244"/>
      <c r="L9" s="244"/>
    </row>
    <row r="10" spans="1:14" s="58" customFormat="1" ht="21.75" customHeight="1" x14ac:dyDescent="0.35">
      <c r="A10" s="64" t="s">
        <v>59</v>
      </c>
      <c r="B10" s="60"/>
      <c r="C10" s="65"/>
      <c r="D10" s="129">
        <v>1684116</v>
      </c>
      <c r="E10" s="65"/>
      <c r="F10" s="352">
        <v>262844</v>
      </c>
      <c r="G10" s="65"/>
      <c r="H10" s="389">
        <v>4313</v>
      </c>
      <c r="I10" s="65"/>
      <c r="J10" s="352">
        <v>293</v>
      </c>
      <c r="K10" s="100"/>
      <c r="L10" s="100"/>
      <c r="M10" s="381"/>
      <c r="N10" s="242"/>
    </row>
    <row r="11" spans="1:14" s="58" customFormat="1" ht="21.75" customHeight="1" x14ac:dyDescent="0.35">
      <c r="A11" s="64" t="s">
        <v>60</v>
      </c>
      <c r="B11" s="60"/>
      <c r="C11" s="65"/>
      <c r="D11" s="129">
        <v>686254</v>
      </c>
      <c r="E11" s="65"/>
      <c r="F11" s="352">
        <v>426840</v>
      </c>
      <c r="G11" s="65"/>
      <c r="H11" s="253">
        <v>75200</v>
      </c>
      <c r="I11" s="65"/>
      <c r="J11" s="352">
        <v>107729</v>
      </c>
      <c r="K11" s="100"/>
      <c r="L11" s="100"/>
      <c r="M11" s="381"/>
    </row>
    <row r="12" spans="1:14" s="58" customFormat="1" ht="21.75" customHeight="1" x14ac:dyDescent="0.35">
      <c r="A12" s="64" t="s">
        <v>154</v>
      </c>
      <c r="B12" s="60"/>
      <c r="C12" s="65"/>
      <c r="D12" s="129">
        <v>57470</v>
      </c>
      <c r="E12" s="65"/>
      <c r="F12" s="352">
        <v>62102</v>
      </c>
      <c r="G12" s="65"/>
      <c r="H12" s="389">
        <v>56194</v>
      </c>
      <c r="I12" s="65"/>
      <c r="J12" s="352">
        <v>60447</v>
      </c>
      <c r="K12" s="100"/>
      <c r="L12" s="241"/>
      <c r="M12" s="381"/>
    </row>
    <row r="13" spans="1:14" s="58" customFormat="1" ht="21.75" customHeight="1" x14ac:dyDescent="0.35">
      <c r="A13" s="64" t="s">
        <v>262</v>
      </c>
      <c r="B13" s="60"/>
      <c r="C13" s="65"/>
      <c r="D13" s="129">
        <v>87795</v>
      </c>
      <c r="E13" s="65"/>
      <c r="F13" s="352">
        <v>4213</v>
      </c>
      <c r="G13" s="65"/>
      <c r="H13" s="389">
        <v>1553</v>
      </c>
      <c r="I13" s="65"/>
      <c r="J13" s="352">
        <v>3436</v>
      </c>
      <c r="K13" s="100"/>
      <c r="L13" s="241"/>
      <c r="M13" s="381"/>
    </row>
    <row r="14" spans="1:14" s="58" customFormat="1" ht="21.75" customHeight="1" x14ac:dyDescent="0.35">
      <c r="A14" s="64" t="s">
        <v>230</v>
      </c>
      <c r="B14" s="60"/>
      <c r="C14" s="65"/>
      <c r="D14" s="129">
        <v>2102</v>
      </c>
      <c r="E14" s="65"/>
      <c r="F14" s="352">
        <v>0</v>
      </c>
      <c r="G14" s="65"/>
      <c r="H14" s="389">
        <v>141946</v>
      </c>
      <c r="I14" s="65"/>
      <c r="J14" s="352">
        <v>0</v>
      </c>
      <c r="K14" s="342"/>
      <c r="L14" s="241"/>
      <c r="M14" s="381"/>
    </row>
    <row r="15" spans="1:14" s="58" customFormat="1" ht="21.75" customHeight="1" x14ac:dyDescent="0.35">
      <c r="A15" s="64" t="s">
        <v>62</v>
      </c>
      <c r="B15" s="60"/>
      <c r="C15" s="65"/>
      <c r="D15" s="130">
        <v>54586</v>
      </c>
      <c r="E15" s="65"/>
      <c r="F15" s="354">
        <v>87392</v>
      </c>
      <c r="G15" s="65"/>
      <c r="H15" s="451">
        <v>37372</v>
      </c>
      <c r="I15" s="65"/>
      <c r="J15" s="354">
        <v>20578</v>
      </c>
      <c r="K15" s="100"/>
      <c r="L15" s="241"/>
      <c r="M15" s="381"/>
    </row>
    <row r="16" spans="1:14" s="55" customFormat="1" ht="21.75" customHeight="1" x14ac:dyDescent="0.35">
      <c r="A16" s="90" t="s">
        <v>63</v>
      </c>
      <c r="B16" s="92"/>
      <c r="C16" s="68"/>
      <c r="D16" s="67">
        <f>SUM(D10:D15)</f>
        <v>2572323</v>
      </c>
      <c r="E16" s="68"/>
      <c r="F16" s="384">
        <f>SUM(F10:F15)</f>
        <v>843391</v>
      </c>
      <c r="G16" s="68"/>
      <c r="H16" s="67">
        <f>SUM(H10:H15)</f>
        <v>316578</v>
      </c>
      <c r="I16" s="68"/>
      <c r="J16" s="384">
        <f>SUM(J10:J15)</f>
        <v>192483</v>
      </c>
      <c r="K16" s="100"/>
      <c r="L16" s="52"/>
      <c r="M16" s="52"/>
    </row>
    <row r="17" spans="1:18" s="55" customFormat="1" ht="17.5" customHeight="1" x14ac:dyDescent="0.35">
      <c r="A17" s="90"/>
      <c r="B17" s="60"/>
      <c r="C17" s="68"/>
      <c r="D17" s="68"/>
      <c r="E17" s="68"/>
      <c r="F17" s="68"/>
      <c r="G17" s="68"/>
      <c r="H17" s="68"/>
      <c r="I17" s="68"/>
      <c r="J17" s="68"/>
      <c r="K17" s="100"/>
      <c r="L17" s="52"/>
      <c r="M17" s="52"/>
    </row>
    <row r="18" spans="1:18" s="58" customFormat="1" ht="21.75" customHeight="1" x14ac:dyDescent="0.35">
      <c r="A18" s="93" t="s">
        <v>64</v>
      </c>
      <c r="B18" s="60"/>
      <c r="C18" s="65"/>
      <c r="D18" s="65"/>
      <c r="E18" s="65"/>
      <c r="F18" s="65"/>
      <c r="G18" s="65"/>
      <c r="H18" s="65"/>
      <c r="I18" s="65"/>
      <c r="J18" s="65"/>
      <c r="K18" s="100"/>
      <c r="L18" s="241"/>
      <c r="M18" s="241"/>
    </row>
    <row r="19" spans="1:18" s="58" customFormat="1" ht="21.75" customHeight="1" x14ac:dyDescent="0.35">
      <c r="A19" s="64" t="s">
        <v>65</v>
      </c>
      <c r="B19" s="60"/>
      <c r="C19" s="65"/>
      <c r="D19" s="129">
        <v>1366652</v>
      </c>
      <c r="E19" s="65"/>
      <c r="F19" s="352">
        <v>183024</v>
      </c>
      <c r="G19" s="352"/>
      <c r="H19" s="352">
        <v>1840</v>
      </c>
      <c r="I19" s="352"/>
      <c r="J19" s="352">
        <v>155</v>
      </c>
      <c r="K19" s="100"/>
      <c r="L19" s="241"/>
      <c r="M19" s="381"/>
      <c r="N19" s="243"/>
      <c r="P19" s="243"/>
      <c r="R19" s="243"/>
    </row>
    <row r="20" spans="1:18" s="58" customFormat="1" ht="21.75" customHeight="1" x14ac:dyDescent="0.35">
      <c r="A20" s="64" t="s">
        <v>66</v>
      </c>
      <c r="B20" s="60"/>
      <c r="C20" s="65"/>
      <c r="D20" s="129">
        <v>532682</v>
      </c>
      <c r="E20" s="65"/>
      <c r="F20" s="352">
        <v>336807</v>
      </c>
      <c r="G20" s="352"/>
      <c r="H20" s="352">
        <v>52990</v>
      </c>
      <c r="I20" s="352"/>
      <c r="J20" s="352">
        <v>72106</v>
      </c>
      <c r="K20" s="100"/>
      <c r="L20" s="241"/>
      <c r="M20" s="381"/>
    </row>
    <row r="21" spans="1:18" s="58" customFormat="1" ht="21.75" customHeight="1" x14ac:dyDescent="0.35">
      <c r="A21" s="64" t="s">
        <v>155</v>
      </c>
      <c r="B21" s="60"/>
      <c r="C21" s="65"/>
      <c r="D21" s="129">
        <v>20890</v>
      </c>
      <c r="E21" s="65"/>
      <c r="F21" s="352">
        <v>21718</v>
      </c>
      <c r="G21" s="352"/>
      <c r="H21" s="352">
        <v>21356</v>
      </c>
      <c r="I21" s="352"/>
      <c r="J21" s="352">
        <v>21187</v>
      </c>
      <c r="K21" s="100"/>
      <c r="L21" s="241"/>
      <c r="M21" s="381"/>
      <c r="N21" s="243"/>
      <c r="P21" s="243"/>
      <c r="R21" s="243"/>
    </row>
    <row r="22" spans="1:18" s="58" customFormat="1" ht="21.75" customHeight="1" x14ac:dyDescent="0.35">
      <c r="A22" s="64" t="s">
        <v>67</v>
      </c>
      <c r="B22" s="60"/>
      <c r="C22" s="65"/>
      <c r="D22" s="129">
        <v>268361</v>
      </c>
      <c r="E22" s="65"/>
      <c r="F22" s="352">
        <v>89882</v>
      </c>
      <c r="G22" s="352"/>
      <c r="H22" s="352">
        <v>27056</v>
      </c>
      <c r="I22" s="352"/>
      <c r="J22" s="352">
        <v>21000</v>
      </c>
      <c r="K22" s="100"/>
      <c r="L22" s="241"/>
      <c r="M22" s="381"/>
      <c r="N22" s="251"/>
      <c r="P22" s="251"/>
      <c r="R22" s="251"/>
    </row>
    <row r="23" spans="1:18" s="58" customFormat="1" ht="21.75" customHeight="1" x14ac:dyDescent="0.35">
      <c r="A23" s="64" t="s">
        <v>68</v>
      </c>
      <c r="B23" s="60"/>
      <c r="C23" s="65"/>
      <c r="D23" s="130">
        <v>273779</v>
      </c>
      <c r="E23" s="65"/>
      <c r="F23" s="352">
        <v>147354</v>
      </c>
      <c r="G23" s="352"/>
      <c r="H23" s="352">
        <v>90444</v>
      </c>
      <c r="I23" s="352"/>
      <c r="J23" s="352">
        <v>71302</v>
      </c>
      <c r="K23" s="100"/>
      <c r="L23" s="241"/>
      <c r="M23" s="381"/>
    </row>
    <row r="24" spans="1:18" s="55" customFormat="1" ht="21.75" customHeight="1" x14ac:dyDescent="0.35">
      <c r="A24" s="90" t="s">
        <v>71</v>
      </c>
      <c r="B24" s="59"/>
      <c r="C24" s="68"/>
      <c r="D24" s="95">
        <f>SUM(D19:D23)</f>
        <v>2462364</v>
      </c>
      <c r="E24" s="68"/>
      <c r="F24" s="384">
        <f>SUM(F19:F23)</f>
        <v>778785</v>
      </c>
      <c r="G24" s="68"/>
      <c r="H24" s="95">
        <f>SUM(H19:H23)</f>
        <v>193686</v>
      </c>
      <c r="I24" s="68"/>
      <c r="J24" s="384">
        <f>SUM(J19:J23)</f>
        <v>185750</v>
      </c>
      <c r="K24" s="100"/>
      <c r="L24" s="52"/>
    </row>
    <row r="25" spans="1:18" s="55" customFormat="1" ht="17.5" customHeight="1" x14ac:dyDescent="0.35">
      <c r="A25" s="90"/>
      <c r="B25" s="60"/>
      <c r="C25" s="68"/>
      <c r="D25" s="68"/>
      <c r="E25" s="68"/>
      <c r="F25" s="68"/>
      <c r="G25" s="68"/>
      <c r="H25" s="68"/>
      <c r="I25" s="68"/>
      <c r="J25" s="68"/>
      <c r="K25" s="100"/>
      <c r="L25" s="52"/>
    </row>
    <row r="26" spans="1:18" s="55" customFormat="1" ht="21.75" customHeight="1" x14ac:dyDescent="0.35">
      <c r="A26" s="90" t="s">
        <v>196</v>
      </c>
      <c r="B26" s="60"/>
      <c r="C26" s="68"/>
      <c r="D26" s="68">
        <f>D16-D24</f>
        <v>109959</v>
      </c>
      <c r="E26" s="68"/>
      <c r="F26" s="68">
        <f>F16-F24</f>
        <v>64606</v>
      </c>
      <c r="G26" s="68"/>
      <c r="H26" s="68">
        <f>H16-H24</f>
        <v>122892</v>
      </c>
      <c r="I26" s="68"/>
      <c r="J26" s="68">
        <f>J16-J24</f>
        <v>6733</v>
      </c>
      <c r="K26" s="100"/>
      <c r="L26" s="52"/>
    </row>
    <row r="27" spans="1:18" s="58" customFormat="1" ht="21.75" customHeight="1" x14ac:dyDescent="0.35">
      <c r="A27" s="64" t="s">
        <v>70</v>
      </c>
      <c r="B27" s="60"/>
      <c r="C27" s="69"/>
      <c r="D27" s="129">
        <v>-111127</v>
      </c>
      <c r="E27" s="65"/>
      <c r="F27" s="352">
        <v>-21248</v>
      </c>
      <c r="G27" s="371"/>
      <c r="H27" s="371">
        <v>-101461</v>
      </c>
      <c r="I27" s="371"/>
      <c r="J27" s="352">
        <v>-19350</v>
      </c>
      <c r="K27" s="100"/>
      <c r="L27" s="241"/>
      <c r="M27" s="381"/>
    </row>
    <row r="28" spans="1:18" s="58" customFormat="1" ht="21.75" customHeight="1" x14ac:dyDescent="0.35">
      <c r="A28" s="64" t="s">
        <v>156</v>
      </c>
      <c r="B28" s="60"/>
      <c r="C28" s="65"/>
      <c r="D28" s="129">
        <v>-3638</v>
      </c>
      <c r="E28" s="65"/>
      <c r="F28" s="352">
        <v>1360</v>
      </c>
      <c r="G28" s="371"/>
      <c r="H28" s="371">
        <v>1914</v>
      </c>
      <c r="I28" s="371"/>
      <c r="J28" s="352">
        <v>1360</v>
      </c>
      <c r="K28" s="100"/>
      <c r="L28" s="241"/>
      <c r="M28" s="381"/>
      <c r="N28" s="242"/>
    </row>
    <row r="29" spans="1:18" s="58" customFormat="1" ht="21.75" customHeight="1" x14ac:dyDescent="0.35">
      <c r="A29" s="64" t="s">
        <v>321</v>
      </c>
      <c r="B29" s="60"/>
      <c r="C29" s="65"/>
      <c r="D29" s="129">
        <v>-37021</v>
      </c>
      <c r="E29" s="65"/>
      <c r="F29" s="352">
        <v>-2869</v>
      </c>
      <c r="G29" s="371"/>
      <c r="H29" s="371">
        <v>-1461</v>
      </c>
      <c r="I29" s="371"/>
      <c r="J29" s="352">
        <v>-2805</v>
      </c>
      <c r="K29" s="100"/>
      <c r="L29" s="241"/>
      <c r="M29" s="381"/>
    </row>
    <row r="30" spans="1:18" s="58" customFormat="1" ht="21.75" customHeight="1" x14ac:dyDescent="0.35">
      <c r="A30" s="64" t="s">
        <v>247</v>
      </c>
      <c r="B30" s="60"/>
      <c r="C30" s="65"/>
      <c r="D30" s="129">
        <v>106171</v>
      </c>
      <c r="E30" s="65"/>
      <c r="F30" s="352">
        <v>420272</v>
      </c>
      <c r="G30" s="371"/>
      <c r="H30" s="371">
        <v>106171</v>
      </c>
      <c r="I30" s="371"/>
      <c r="J30" s="352">
        <v>420272</v>
      </c>
      <c r="K30" s="100"/>
      <c r="L30" s="241"/>
      <c r="M30" s="381"/>
    </row>
    <row r="31" spans="1:18" s="58" customFormat="1" ht="21.75" customHeight="1" x14ac:dyDescent="0.35">
      <c r="A31" s="64" t="s">
        <v>277</v>
      </c>
      <c r="B31" s="60"/>
      <c r="C31" s="65"/>
      <c r="D31" s="129"/>
      <c r="E31" s="65"/>
      <c r="F31" s="389"/>
      <c r="G31" s="371"/>
      <c r="H31" s="371"/>
      <c r="I31" s="371"/>
      <c r="J31" s="389"/>
      <c r="K31" s="100"/>
      <c r="L31" s="241"/>
      <c r="M31" s="241"/>
    </row>
    <row r="32" spans="1:18" s="58" customFormat="1" ht="21.75" customHeight="1" x14ac:dyDescent="0.35">
      <c r="A32" s="64" t="s">
        <v>276</v>
      </c>
      <c r="B32" s="60"/>
      <c r="C32" s="69"/>
      <c r="D32" s="130">
        <v>52929</v>
      </c>
      <c r="E32" s="65"/>
      <c r="F32" s="130">
        <v>-2436</v>
      </c>
      <c r="G32" s="65"/>
      <c r="H32" s="94">
        <v>0</v>
      </c>
      <c r="I32" s="65"/>
      <c r="J32" s="94">
        <v>0</v>
      </c>
      <c r="K32" s="100"/>
      <c r="L32" s="241"/>
      <c r="M32" s="381"/>
    </row>
    <row r="33" spans="1:14" s="55" customFormat="1" ht="21.75" customHeight="1" x14ac:dyDescent="0.35">
      <c r="A33" s="70" t="s">
        <v>72</v>
      </c>
      <c r="B33" s="60"/>
      <c r="C33" s="72"/>
      <c r="D33" s="71">
        <f>SUM(D26:D32)</f>
        <v>117273</v>
      </c>
      <c r="E33" s="72"/>
      <c r="F33" s="71">
        <f>SUM(F26:F32)</f>
        <v>459685</v>
      </c>
      <c r="G33" s="72"/>
      <c r="H33" s="71">
        <f>SUM(H26:H32)</f>
        <v>128055</v>
      </c>
      <c r="I33" s="71"/>
      <c r="J33" s="71">
        <f>SUM(J26:J32)</f>
        <v>406210</v>
      </c>
      <c r="K33" s="100"/>
      <c r="L33" s="52"/>
    </row>
    <row r="34" spans="1:14" s="58" customFormat="1" ht="21.75" customHeight="1" x14ac:dyDescent="0.35">
      <c r="A34" s="64" t="s">
        <v>278</v>
      </c>
      <c r="B34" s="60"/>
      <c r="C34" s="65"/>
      <c r="D34" s="130">
        <v>84205</v>
      </c>
      <c r="E34" s="129"/>
      <c r="F34" s="32">
        <v>-92149</v>
      </c>
      <c r="G34" s="65"/>
      <c r="H34" s="324">
        <v>78182</v>
      </c>
      <c r="I34" s="65"/>
      <c r="J34" s="32">
        <v>-84877</v>
      </c>
      <c r="K34" s="100"/>
      <c r="L34" s="241"/>
      <c r="M34" s="381"/>
    </row>
    <row r="35" spans="1:14" s="55" customFormat="1" ht="21.75" customHeight="1" thickBot="1" x14ac:dyDescent="0.4">
      <c r="A35" s="90" t="s">
        <v>74</v>
      </c>
      <c r="B35" s="60"/>
      <c r="C35" s="72"/>
      <c r="D35" s="318">
        <f>SUM(D33:D34)</f>
        <v>201478</v>
      </c>
      <c r="E35" s="72"/>
      <c r="F35" s="318">
        <f>SUM(F33:F34)</f>
        <v>367536</v>
      </c>
      <c r="G35" s="72"/>
      <c r="H35" s="318">
        <f>SUM(H33:H34)</f>
        <v>206237</v>
      </c>
      <c r="I35" s="71"/>
      <c r="J35" s="318">
        <f>SUM(J33:J34)</f>
        <v>321333</v>
      </c>
      <c r="K35" s="100"/>
      <c r="L35" s="52"/>
      <c r="M35" s="245"/>
      <c r="N35" s="245"/>
    </row>
    <row r="36" spans="1:14" s="58" customFormat="1" ht="17.5" customHeight="1" thickTop="1" x14ac:dyDescent="0.35">
      <c r="A36" s="55"/>
      <c r="B36" s="60"/>
      <c r="C36" s="65"/>
      <c r="D36" s="65"/>
      <c r="E36" s="65"/>
      <c r="F36" s="65"/>
      <c r="G36" s="65"/>
      <c r="H36" s="65"/>
      <c r="I36" s="65"/>
      <c r="J36" s="65"/>
      <c r="K36" s="100"/>
      <c r="L36" s="241"/>
    </row>
    <row r="37" spans="1:14" s="58" customFormat="1" ht="21.75" customHeight="1" x14ac:dyDescent="0.35">
      <c r="A37" s="90" t="s">
        <v>129</v>
      </c>
      <c r="B37" s="60"/>
      <c r="C37" s="65"/>
      <c r="D37" s="65"/>
      <c r="E37" s="65"/>
      <c r="F37" s="65"/>
      <c r="G37" s="65"/>
      <c r="H37" s="65"/>
      <c r="I37" s="65"/>
      <c r="J37" s="65"/>
      <c r="K37" s="100"/>
      <c r="L37" s="464"/>
    </row>
    <row r="38" spans="1:14" s="58" customFormat="1" ht="21.75" customHeight="1" x14ac:dyDescent="0.35">
      <c r="A38" s="93" t="s">
        <v>227</v>
      </c>
      <c r="B38" s="60"/>
      <c r="C38" s="65"/>
      <c r="D38" s="65"/>
      <c r="E38" s="65"/>
      <c r="F38" s="65"/>
      <c r="G38" s="65"/>
      <c r="H38" s="65"/>
      <c r="I38" s="65"/>
      <c r="J38" s="65"/>
      <c r="K38" s="100"/>
      <c r="L38" s="244"/>
    </row>
    <row r="39" spans="1:14" s="58" customFormat="1" ht="21.75" customHeight="1" x14ac:dyDescent="0.35">
      <c r="A39" t="s">
        <v>305</v>
      </c>
      <c r="B39" s="60"/>
      <c r="C39" s="65"/>
      <c r="D39" s="65"/>
      <c r="E39" s="65"/>
      <c r="F39" s="351"/>
      <c r="G39" s="371"/>
      <c r="H39" s="351"/>
      <c r="I39" s="371"/>
      <c r="J39" s="351"/>
      <c r="K39" s="115"/>
    </row>
    <row r="40" spans="1:14" s="58" customFormat="1" ht="21.75" customHeight="1" x14ac:dyDescent="0.35">
      <c r="A40" t="s">
        <v>306</v>
      </c>
      <c r="B40" s="60"/>
      <c r="C40" s="65"/>
      <c r="D40" s="351">
        <v>-59169</v>
      </c>
      <c r="E40" s="65"/>
      <c r="F40" s="351">
        <v>0</v>
      </c>
      <c r="G40" s="371"/>
      <c r="H40" s="351">
        <v>0</v>
      </c>
      <c r="I40" s="371"/>
      <c r="J40" s="351">
        <v>0</v>
      </c>
      <c r="K40" s="115"/>
      <c r="L40" s="319"/>
      <c r="M40" s="381"/>
    </row>
    <row r="41" spans="1:14" s="58" customFormat="1" ht="21.75" customHeight="1" x14ac:dyDescent="0.35">
      <c r="A41" s="84" t="s">
        <v>79</v>
      </c>
      <c r="B41" s="60"/>
      <c r="C41" s="65"/>
      <c r="D41" s="65"/>
      <c r="E41" s="65"/>
      <c r="F41" s="65"/>
      <c r="G41" s="65"/>
      <c r="H41" s="65"/>
      <c r="I41" s="65"/>
      <c r="J41" s="65"/>
      <c r="K41" s="100"/>
      <c r="L41" s="319"/>
    </row>
    <row r="42" spans="1:14" s="58" customFormat="1" ht="21.75" customHeight="1" x14ac:dyDescent="0.35">
      <c r="A42" s="86" t="s">
        <v>77</v>
      </c>
      <c r="B42" s="60"/>
      <c r="C42" s="65"/>
      <c r="D42" s="65">
        <v>11833</v>
      </c>
      <c r="E42" s="65"/>
      <c r="F42" s="324">
        <v>0</v>
      </c>
      <c r="G42" s="65"/>
      <c r="H42" s="65">
        <v>0</v>
      </c>
      <c r="I42" s="65"/>
      <c r="J42" s="324">
        <v>0</v>
      </c>
      <c r="K42" s="100"/>
      <c r="L42" s="319"/>
    </row>
    <row r="43" spans="1:14" s="58" customFormat="1" ht="21.75" customHeight="1" x14ac:dyDescent="0.35">
      <c r="A43" s="90" t="s">
        <v>228</v>
      </c>
      <c r="B43" s="60"/>
      <c r="C43" s="65"/>
      <c r="D43" s="73">
        <f>SUM(D40:D42)</f>
        <v>-47336</v>
      </c>
      <c r="E43" s="65"/>
      <c r="F43" s="73">
        <f>SUM(F40:F42)</f>
        <v>0</v>
      </c>
      <c r="G43" s="65"/>
      <c r="H43" s="73">
        <f>SUM(H40:H42)</f>
        <v>0</v>
      </c>
      <c r="I43" s="65"/>
      <c r="J43" s="73">
        <f>SUM(J40:J42)</f>
        <v>0</v>
      </c>
      <c r="K43" s="100"/>
      <c r="L43" s="244"/>
    </row>
    <row r="44" spans="1:14" s="58" customFormat="1" ht="21.75" customHeight="1" x14ac:dyDescent="0.35">
      <c r="A44" s="2" t="s">
        <v>322</v>
      </c>
      <c r="B44" s="60"/>
      <c r="C44" s="38"/>
      <c r="D44" s="42">
        <f>SUM(D40:D42)</f>
        <v>-47336</v>
      </c>
      <c r="E44" s="38"/>
      <c r="F44" s="42">
        <f>SUM(F40:F42)</f>
        <v>0</v>
      </c>
      <c r="G44" s="38"/>
      <c r="H44" s="42">
        <f>SUM(H40:H42)</f>
        <v>0</v>
      </c>
      <c r="I44" s="38"/>
      <c r="J44" s="42">
        <f>SUM(J40:J42)</f>
        <v>0</v>
      </c>
      <c r="K44" s="100"/>
      <c r="L44" s="380"/>
      <c r="M44" s="247"/>
    </row>
    <row r="45" spans="1:14" s="58" customFormat="1" ht="17.5" customHeight="1" x14ac:dyDescent="0.35">
      <c r="A45" s="2"/>
      <c r="B45" s="60"/>
      <c r="C45" s="38"/>
      <c r="D45" s="38"/>
      <c r="E45" s="38"/>
      <c r="F45" s="38"/>
      <c r="G45" s="38"/>
      <c r="H45" s="38"/>
      <c r="I45" s="38"/>
      <c r="J45" s="38"/>
      <c r="K45" s="100"/>
      <c r="L45" s="380"/>
      <c r="M45" s="247"/>
    </row>
    <row r="46" spans="1:14" s="58" customFormat="1" ht="21.75" customHeight="1" thickBot="1" x14ac:dyDescent="0.4">
      <c r="A46" s="55" t="s">
        <v>131</v>
      </c>
      <c r="B46" s="60"/>
      <c r="C46" s="65"/>
      <c r="D46" s="97">
        <f>D35+D44</f>
        <v>154142</v>
      </c>
      <c r="E46" s="65"/>
      <c r="F46" s="97">
        <f>F35+F44</f>
        <v>367536</v>
      </c>
      <c r="G46" s="65"/>
      <c r="H46" s="97">
        <f>H35+H44</f>
        <v>206237</v>
      </c>
      <c r="I46" s="65"/>
      <c r="J46" s="97">
        <f>J35+J44</f>
        <v>321333</v>
      </c>
      <c r="K46" s="100"/>
      <c r="L46" s="52"/>
      <c r="M46" s="246"/>
    </row>
    <row r="47" spans="1:14" s="58" customFormat="1" ht="21.75" customHeight="1" thickTop="1" x14ac:dyDescent="0.35">
      <c r="A47" s="55"/>
      <c r="B47" s="60"/>
      <c r="C47" s="65"/>
      <c r="D47" s="68"/>
      <c r="E47" s="65"/>
      <c r="F47" s="68"/>
      <c r="G47" s="65"/>
      <c r="H47" s="68"/>
      <c r="I47" s="65"/>
      <c r="J47" s="68"/>
      <c r="K47" s="100"/>
      <c r="L47" s="52"/>
      <c r="M47" s="246"/>
    </row>
    <row r="48" spans="1:14" ht="23.5" customHeight="1" x14ac:dyDescent="0.4">
      <c r="A48" s="467" t="s">
        <v>164</v>
      </c>
      <c r="B48" s="467"/>
      <c r="C48" s="467"/>
      <c r="D48" s="467"/>
      <c r="E48" s="467"/>
      <c r="F48" s="467"/>
      <c r="G48" s="467"/>
      <c r="H48" s="467"/>
      <c r="I48" s="467"/>
      <c r="J48" s="55"/>
      <c r="K48" s="100"/>
    </row>
    <row r="49" spans="1:13" ht="23.5" customHeight="1" x14ac:dyDescent="0.4">
      <c r="A49" s="126" t="s">
        <v>55</v>
      </c>
      <c r="B49" s="57"/>
      <c r="C49" s="55"/>
      <c r="D49" s="55"/>
      <c r="E49" s="55"/>
      <c r="F49" s="55"/>
      <c r="G49" s="55"/>
      <c r="H49" s="55"/>
      <c r="I49" s="55"/>
      <c r="J49" s="55"/>
      <c r="K49" s="100"/>
    </row>
    <row r="50" spans="1:13" ht="23.5" customHeight="1" x14ac:dyDescent="0.4">
      <c r="A50" s="57"/>
      <c r="B50" s="57"/>
      <c r="C50" s="55"/>
      <c r="D50" s="55"/>
      <c r="E50" s="55"/>
      <c r="F50" s="55"/>
      <c r="G50" s="55"/>
      <c r="H50" s="55"/>
      <c r="I50" s="55"/>
      <c r="J50" s="55"/>
      <c r="K50" s="100"/>
    </row>
    <row r="51" spans="1:13" s="58" customFormat="1" ht="21.75" customHeight="1" x14ac:dyDescent="0.35">
      <c r="B51" s="59"/>
      <c r="C51" s="59"/>
      <c r="D51" s="470" t="s">
        <v>2</v>
      </c>
      <c r="E51" s="470"/>
      <c r="F51" s="470"/>
      <c r="G51" s="55"/>
      <c r="H51" s="470" t="s">
        <v>3</v>
      </c>
      <c r="I51" s="470"/>
      <c r="J51" s="470"/>
      <c r="K51" s="100"/>
      <c r="L51" s="244"/>
    </row>
    <row r="52" spans="1:13" s="58" customFormat="1" ht="21.75" customHeight="1" x14ac:dyDescent="0.35">
      <c r="B52" s="59"/>
      <c r="C52" s="59"/>
      <c r="D52" s="469" t="s">
        <v>106</v>
      </c>
      <c r="E52" s="469"/>
      <c r="F52" s="469"/>
      <c r="G52" s="55"/>
      <c r="H52" s="469" t="s">
        <v>106</v>
      </c>
      <c r="I52" s="469"/>
      <c r="J52" s="469"/>
      <c r="K52" s="100"/>
      <c r="L52" s="244"/>
    </row>
    <row r="53" spans="1:13" s="58" customFormat="1" ht="22.5" customHeight="1" x14ac:dyDescent="0.35">
      <c r="B53" s="59"/>
      <c r="C53" s="59"/>
      <c r="D53" s="469" t="str">
        <f>D6</f>
        <v>สิ้นสุดวันที่ 30 มิถุนายน</v>
      </c>
      <c r="E53" s="469"/>
      <c r="F53" s="469"/>
      <c r="G53" s="55"/>
      <c r="H53" s="469" t="str">
        <f>H6</f>
        <v>สิ้นสุดวันที่ 30 มิถุนายน</v>
      </c>
      <c r="I53" s="469"/>
      <c r="J53" s="469"/>
      <c r="K53" s="100"/>
      <c r="L53" s="244"/>
    </row>
    <row r="54" spans="1:13" s="58" customFormat="1" ht="20.5" customHeight="1" x14ac:dyDescent="0.35">
      <c r="B54" s="60" t="s">
        <v>7</v>
      </c>
      <c r="C54" s="7"/>
      <c r="D54" s="4">
        <f>D7</f>
        <v>2566</v>
      </c>
      <c r="E54" s="4"/>
      <c r="F54" s="4">
        <f t="shared" ref="F54:J54" si="0">F7</f>
        <v>2565</v>
      </c>
      <c r="G54" s="4"/>
      <c r="H54" s="4">
        <f t="shared" si="0"/>
        <v>2566</v>
      </c>
      <c r="I54" s="4"/>
      <c r="J54" s="4">
        <f t="shared" si="0"/>
        <v>2565</v>
      </c>
      <c r="K54" s="100"/>
      <c r="L54" s="244"/>
    </row>
    <row r="55" spans="1:13" s="58" customFormat="1" ht="21.75" customHeight="1" x14ac:dyDescent="0.35">
      <c r="B55" s="60"/>
      <c r="C55" s="7"/>
      <c r="D55" s="471" t="s">
        <v>10</v>
      </c>
      <c r="E55" s="471"/>
      <c r="F55" s="471"/>
      <c r="G55" s="471"/>
      <c r="H55" s="471"/>
      <c r="I55" s="471"/>
      <c r="J55" s="471"/>
      <c r="K55" s="244"/>
      <c r="L55" s="244"/>
    </row>
    <row r="56" spans="1:13" s="58" customFormat="1" ht="21.75" customHeight="1" x14ac:dyDescent="0.35">
      <c r="A56" s="2" t="s">
        <v>258</v>
      </c>
      <c r="B56" s="3"/>
      <c r="C56" s="45"/>
      <c r="D56" s="120"/>
      <c r="E56" s="45"/>
      <c r="F56" s="120"/>
      <c r="G56" s="45"/>
      <c r="H56" s="120"/>
      <c r="I56" s="45"/>
      <c r="J56" s="120"/>
      <c r="K56" s="100"/>
      <c r="L56" s="464"/>
      <c r="M56" s="66"/>
    </row>
    <row r="57" spans="1:13" s="58" customFormat="1" ht="21.75" customHeight="1" x14ac:dyDescent="0.35">
      <c r="A57" s="74" t="s">
        <v>84</v>
      </c>
      <c r="B57" s="60"/>
      <c r="C57" s="116"/>
      <c r="D57" s="129">
        <v>179618</v>
      </c>
      <c r="E57" s="65"/>
      <c r="F57" s="453">
        <v>356265</v>
      </c>
      <c r="G57" s="65"/>
      <c r="H57" s="65">
        <f>H35</f>
        <v>206237</v>
      </c>
      <c r="I57" s="65"/>
      <c r="J57" s="453">
        <v>321333</v>
      </c>
      <c r="K57" s="100"/>
      <c r="L57" s="253"/>
      <c r="M57" s="381"/>
    </row>
    <row r="58" spans="1:13" s="58" customFormat="1" ht="21.75" customHeight="1" x14ac:dyDescent="0.35">
      <c r="A58" s="74" t="s">
        <v>85</v>
      </c>
      <c r="B58" s="60"/>
      <c r="C58" s="23"/>
      <c r="D58" s="129">
        <v>21860</v>
      </c>
      <c r="E58" s="65"/>
      <c r="F58" s="453">
        <v>11271</v>
      </c>
      <c r="G58" s="65"/>
      <c r="H58" s="65">
        <v>0</v>
      </c>
      <c r="I58" s="65"/>
      <c r="J58" s="65">
        <v>0</v>
      </c>
      <c r="K58" s="100"/>
      <c r="L58" s="253"/>
      <c r="M58" s="381"/>
    </row>
    <row r="59" spans="1:13" s="55" customFormat="1" ht="21.75" customHeight="1" thickBot="1" x14ac:dyDescent="0.4">
      <c r="A59" s="70" t="s">
        <v>74</v>
      </c>
      <c r="B59" s="19"/>
      <c r="C59" s="22"/>
      <c r="D59" s="121">
        <f>D35</f>
        <v>201478</v>
      </c>
      <c r="E59" s="22"/>
      <c r="F59" s="457">
        <v>367536</v>
      </c>
      <c r="G59" s="22"/>
      <c r="H59" s="121">
        <f>SUM(H57:H58)</f>
        <v>206237</v>
      </c>
      <c r="I59" s="21"/>
      <c r="J59" s="121">
        <f>SUM(J57:J58)</f>
        <v>321333</v>
      </c>
      <c r="K59" s="100"/>
      <c r="L59" s="52"/>
    </row>
    <row r="60" spans="1:13" s="58" customFormat="1" ht="21.75" customHeight="1" thickTop="1" x14ac:dyDescent="0.35">
      <c r="A60" s="70"/>
      <c r="B60" s="19"/>
      <c r="C60" s="48"/>
      <c r="D60" s="48"/>
      <c r="E60" s="48"/>
      <c r="F60" s="48"/>
      <c r="G60" s="48"/>
      <c r="H60" s="48"/>
      <c r="I60" s="48"/>
      <c r="J60" s="48"/>
      <c r="K60" s="100"/>
      <c r="L60" s="241"/>
      <c r="M60" s="243"/>
    </row>
    <row r="61" spans="1:13" s="58" customFormat="1" ht="21.75" customHeight="1" x14ac:dyDescent="0.35">
      <c r="A61" s="70" t="s">
        <v>87</v>
      </c>
      <c r="B61" s="3"/>
      <c r="C61" s="44"/>
      <c r="D61" s="44"/>
      <c r="E61" s="44"/>
      <c r="F61" s="44"/>
      <c r="G61" s="44"/>
      <c r="H61" s="44"/>
      <c r="I61" s="44"/>
      <c r="J61" s="44"/>
      <c r="K61" s="100"/>
      <c r="L61" s="241"/>
    </row>
    <row r="62" spans="1:13" s="58" customFormat="1" ht="21.75" customHeight="1" x14ac:dyDescent="0.35">
      <c r="A62" s="74" t="s">
        <v>84</v>
      </c>
      <c r="B62" s="3"/>
      <c r="C62" s="116"/>
      <c r="D62" s="129">
        <v>167823</v>
      </c>
      <c r="E62" s="65"/>
      <c r="F62" s="453">
        <v>356265</v>
      </c>
      <c r="G62" s="65"/>
      <c r="H62" s="65">
        <f>H46</f>
        <v>206237</v>
      </c>
      <c r="I62" s="65"/>
      <c r="J62" s="453">
        <v>321333</v>
      </c>
      <c r="K62" s="100"/>
      <c r="L62" s="253">
        <f>166945-5239</f>
        <v>161706</v>
      </c>
      <c r="M62" s="381"/>
    </row>
    <row r="63" spans="1:13" s="55" customFormat="1" ht="21.75" customHeight="1" x14ac:dyDescent="0.35">
      <c r="A63" s="74" t="s">
        <v>85</v>
      </c>
      <c r="B63" s="3"/>
      <c r="C63" s="23"/>
      <c r="D63" s="129">
        <v>-13681</v>
      </c>
      <c r="E63" s="23"/>
      <c r="F63" s="453">
        <v>11271</v>
      </c>
      <c r="G63" s="23"/>
      <c r="H63" s="98">
        <v>0</v>
      </c>
      <c r="I63" s="116"/>
      <c r="J63" s="98">
        <v>0</v>
      </c>
      <c r="K63" s="100"/>
      <c r="L63" s="393">
        <f>46196-15787</f>
        <v>30409</v>
      </c>
      <c r="M63" s="381"/>
    </row>
    <row r="64" spans="1:13" s="58" customFormat="1" ht="21.75" customHeight="1" thickBot="1" x14ac:dyDescent="0.4">
      <c r="A64" s="70" t="s">
        <v>82</v>
      </c>
      <c r="B64" s="19"/>
      <c r="C64" s="22"/>
      <c r="D64" s="121">
        <f>D46</f>
        <v>154142</v>
      </c>
      <c r="E64" s="22"/>
      <c r="F64" s="121">
        <f>SUM(F62:F63)</f>
        <v>367536</v>
      </c>
      <c r="G64" s="22"/>
      <c r="H64" s="121">
        <f>SUM(H62:H63)</f>
        <v>206237</v>
      </c>
      <c r="I64" s="21"/>
      <c r="J64" s="121">
        <f>SUM(J62:J63)</f>
        <v>321333</v>
      </c>
      <c r="K64" s="100"/>
      <c r="L64" s="241"/>
    </row>
    <row r="65" spans="1:12" s="58" customFormat="1" ht="18" customHeight="1" thickTop="1" x14ac:dyDescent="0.35">
      <c r="A65" s="2"/>
      <c r="B65" s="3"/>
      <c r="C65" s="119"/>
      <c r="D65" s="119"/>
      <c r="E65" s="119"/>
      <c r="F65" s="119"/>
      <c r="G65" s="119"/>
      <c r="H65" s="119"/>
      <c r="I65" s="119"/>
      <c r="J65" s="119"/>
      <c r="K65" s="100"/>
      <c r="L65" s="241"/>
    </row>
    <row r="66" spans="1:12" s="58" customFormat="1" ht="24.5" customHeight="1" thickBot="1" x14ac:dyDescent="0.4">
      <c r="A66" s="2" t="s">
        <v>133</v>
      </c>
      <c r="B66" s="3">
        <v>11</v>
      </c>
      <c r="C66" s="123"/>
      <c r="D66" s="460">
        <v>0.1021</v>
      </c>
      <c r="E66" s="123"/>
      <c r="F66" s="456">
        <v>0.26040000000000002</v>
      </c>
      <c r="G66" s="123"/>
      <c r="H66" s="460">
        <v>0.1173</v>
      </c>
      <c r="I66" s="123"/>
      <c r="J66" s="456">
        <v>0.23480000000000001</v>
      </c>
      <c r="K66" s="100"/>
      <c r="L66" s="241"/>
    </row>
    <row r="67" spans="1:12" s="58" customFormat="1" ht="23" customHeight="1" thickTop="1" thickBot="1" x14ac:dyDescent="0.4">
      <c r="A67" s="2" t="s">
        <v>223</v>
      </c>
      <c r="B67" s="3">
        <v>11</v>
      </c>
      <c r="C67" s="123"/>
      <c r="D67" s="460">
        <v>9.4100000000000003E-2</v>
      </c>
      <c r="E67" s="123"/>
      <c r="F67" s="456">
        <v>0.25690000000000002</v>
      </c>
      <c r="G67" s="123"/>
      <c r="H67" s="461">
        <v>0.1081</v>
      </c>
      <c r="I67" s="123"/>
      <c r="J67" s="458">
        <v>0.23169999999999999</v>
      </c>
      <c r="K67" s="100"/>
      <c r="L67" s="241"/>
    </row>
    <row r="68" spans="1:12" ht="21.75" customHeight="1" thickTop="1" x14ac:dyDescent="0.35"/>
    <row r="69" spans="1:12" ht="22.5" customHeight="1" x14ac:dyDescent="0.35">
      <c r="B69" s="348"/>
    </row>
  </sheetData>
  <mergeCells count="16">
    <mergeCell ref="D55:J55"/>
    <mergeCell ref="D51:F51"/>
    <mergeCell ref="D52:F52"/>
    <mergeCell ref="D53:F53"/>
    <mergeCell ref="D8:J8"/>
    <mergeCell ref="H51:J51"/>
    <mergeCell ref="H52:J52"/>
    <mergeCell ref="H53:J53"/>
    <mergeCell ref="A48:I48"/>
    <mergeCell ref="H5:J5"/>
    <mergeCell ref="D4:F4"/>
    <mergeCell ref="D5:F5"/>
    <mergeCell ref="D6:F6"/>
    <mergeCell ref="A1:I1"/>
    <mergeCell ref="H6:J6"/>
    <mergeCell ref="H4:J4"/>
  </mergeCells>
  <pageMargins left="0.7" right="0.7" top="0.5" bottom="0.5" header="0.5" footer="0.5"/>
  <pageSetup paperSize="9" scale="71" firstPageNumber="6" fitToHeight="0" orientation="portrait" blackAndWhite="1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4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2009F-10F5-4870-906B-14FDA4512C3B}">
  <sheetPr>
    <tabColor theme="2" tint="-9.9978637043366805E-2"/>
  </sheetPr>
  <dimension ref="A1:AD96"/>
  <sheetViews>
    <sheetView topLeftCell="G46" zoomScale="60" zoomScaleNormal="60" workbookViewId="0">
      <selection activeCell="X64" sqref="X64"/>
    </sheetView>
  </sheetViews>
  <sheetFormatPr baseColWidth="10" defaultColWidth="9" defaultRowHeight="22" x14ac:dyDescent="0.35"/>
  <cols>
    <col min="1" max="1" width="43" style="266" customWidth="1"/>
    <col min="2" max="2" width="10" style="261" bestFit="1" customWidth="1"/>
    <col min="3" max="3" width="14.796875" style="296" customWidth="1"/>
    <col min="4" max="4" width="1.3984375" style="297" customWidth="1"/>
    <col min="5" max="5" width="17" style="296" customWidth="1"/>
    <col min="6" max="6" width="1.3984375" style="297" customWidth="1"/>
    <col min="7" max="7" width="16.3984375" style="296" customWidth="1"/>
    <col min="8" max="8" width="1.59765625" style="297" customWidth="1"/>
    <col min="9" max="9" width="16.59765625" style="296" customWidth="1"/>
    <col min="11" max="11" width="8" style="312" customWidth="1"/>
    <col min="12" max="12" width="43" style="266" customWidth="1"/>
    <col min="13" max="13" width="10" style="307" bestFit="1" customWidth="1"/>
    <col min="14" max="14" width="14.796875" style="296" customWidth="1"/>
    <col min="15" max="15" width="1.3984375" style="297" customWidth="1"/>
    <col min="16" max="16" width="17" style="296" customWidth="1"/>
    <col min="17" max="17" width="1.3984375" style="297" customWidth="1"/>
    <col min="18" max="18" width="16.3984375" style="296" customWidth="1"/>
    <col min="19" max="19" width="1.59765625" style="297" customWidth="1"/>
    <col min="20" max="20" width="16.59765625" style="296" customWidth="1"/>
    <col min="21" max="21" width="9.59765625" style="312" customWidth="1"/>
    <col min="22" max="22" width="43" style="266" customWidth="1"/>
    <col min="23" max="23" width="10" style="307" bestFit="1" customWidth="1"/>
    <col min="24" max="24" width="14.796875" style="296" customWidth="1"/>
    <col min="25" max="25" width="1.3984375" style="297" customWidth="1"/>
    <col min="26" max="26" width="3.59765625" style="296" customWidth="1"/>
    <col min="27" max="27" width="1.3984375" style="297" customWidth="1"/>
    <col min="28" max="28" width="14.796875" style="296" customWidth="1"/>
    <col min="29" max="29" width="1.59765625" style="297" customWidth="1"/>
    <col min="30" max="30" width="4.59765625" style="296" customWidth="1"/>
  </cols>
  <sheetData>
    <row r="1" spans="1:30" ht="24" x14ac:dyDescent="0.4">
      <c r="A1" s="6" t="s">
        <v>164</v>
      </c>
      <c r="B1" s="6"/>
      <c r="C1" s="6"/>
      <c r="D1" s="6"/>
      <c r="E1" s="6"/>
      <c r="F1" s="6"/>
      <c r="G1" s="6"/>
      <c r="H1" s="6"/>
      <c r="I1" s="257"/>
      <c r="L1" s="6" t="s">
        <v>164</v>
      </c>
      <c r="M1" s="6"/>
      <c r="N1" s="6"/>
      <c r="O1" s="6"/>
      <c r="P1" s="6"/>
      <c r="Q1" s="6"/>
      <c r="R1" s="6"/>
      <c r="S1" s="6"/>
      <c r="T1" s="257"/>
      <c r="V1" s="6" t="s">
        <v>164</v>
      </c>
      <c r="W1" s="6"/>
      <c r="X1" s="6"/>
      <c r="Y1" s="6"/>
      <c r="Z1" s="6"/>
      <c r="AA1" s="6"/>
      <c r="AB1" s="6"/>
      <c r="AC1" s="6"/>
      <c r="AD1" s="257"/>
    </row>
    <row r="2" spans="1:30" ht="24" x14ac:dyDescent="0.4">
      <c r="A2" s="6" t="s">
        <v>149</v>
      </c>
      <c r="B2" s="6"/>
      <c r="C2" s="6"/>
      <c r="D2" s="6"/>
      <c r="E2" s="6"/>
      <c r="F2" s="6"/>
      <c r="G2" s="6"/>
      <c r="H2" s="6"/>
      <c r="I2" s="257"/>
      <c r="L2" s="6" t="s">
        <v>149</v>
      </c>
      <c r="M2" s="6"/>
      <c r="N2" s="6"/>
      <c r="O2" s="6"/>
      <c r="P2" s="6"/>
      <c r="Q2" s="6"/>
      <c r="R2" s="6"/>
      <c r="S2" s="6"/>
      <c r="T2" s="257"/>
      <c r="V2" s="6" t="s">
        <v>149</v>
      </c>
      <c r="W2" s="6"/>
      <c r="X2" s="6"/>
      <c r="Y2" s="6"/>
      <c r="Z2" s="6"/>
      <c r="AA2" s="6"/>
      <c r="AB2" s="6"/>
      <c r="AC2" s="6"/>
      <c r="AD2" s="257"/>
    </row>
    <row r="3" spans="1:30" ht="24" x14ac:dyDescent="0.4">
      <c r="A3" s="126" t="s">
        <v>55</v>
      </c>
      <c r="B3" s="258"/>
      <c r="C3" s="257"/>
      <c r="D3" s="257"/>
      <c r="E3" s="257"/>
      <c r="F3" s="257"/>
      <c r="G3" s="257"/>
      <c r="H3" s="257"/>
      <c r="I3" s="257"/>
      <c r="L3" s="126" t="s">
        <v>55</v>
      </c>
      <c r="M3" s="258"/>
      <c r="N3" s="257"/>
      <c r="O3" s="257"/>
      <c r="P3" s="257"/>
      <c r="Q3" s="257"/>
      <c r="R3" s="257"/>
      <c r="S3" s="257"/>
      <c r="T3" s="257"/>
      <c r="V3" s="126" t="s">
        <v>55</v>
      </c>
      <c r="W3" s="258"/>
      <c r="X3" s="257"/>
      <c r="Y3" s="257"/>
      <c r="Z3" s="257"/>
      <c r="AA3" s="257"/>
      <c r="AB3" s="257"/>
      <c r="AC3" s="257"/>
      <c r="AD3" s="257"/>
    </row>
    <row r="4" spans="1:30" x14ac:dyDescent="0.35">
      <c r="A4" s="257"/>
      <c r="B4" s="257"/>
      <c r="C4" s="257"/>
      <c r="D4" s="257"/>
      <c r="E4" s="257"/>
      <c r="F4" s="257"/>
      <c r="G4" s="257"/>
      <c r="H4" s="257"/>
      <c r="I4" s="257"/>
      <c r="L4" s="257"/>
      <c r="M4" s="257"/>
      <c r="N4" s="257"/>
      <c r="O4" s="257"/>
      <c r="P4" s="257"/>
      <c r="Q4" s="257"/>
      <c r="R4" s="257"/>
      <c r="S4" s="257"/>
      <c r="T4" s="257"/>
      <c r="V4" s="257"/>
      <c r="W4" s="257"/>
      <c r="X4" s="257"/>
      <c r="Y4" s="257"/>
      <c r="Z4" s="257"/>
      <c r="AA4" s="257"/>
      <c r="AB4" s="257"/>
      <c r="AC4" s="257"/>
      <c r="AD4" s="257"/>
    </row>
    <row r="5" spans="1:30" x14ac:dyDescent="0.35">
      <c r="A5" s="259"/>
      <c r="B5" s="260"/>
      <c r="C5" s="472" t="s">
        <v>2</v>
      </c>
      <c r="D5" s="472"/>
      <c r="E5" s="472"/>
      <c r="F5" s="257"/>
      <c r="G5" s="472" t="s">
        <v>3</v>
      </c>
      <c r="H5" s="472"/>
      <c r="I5" s="472"/>
      <c r="L5" s="259"/>
      <c r="M5" s="260"/>
      <c r="N5" s="472" t="s">
        <v>2</v>
      </c>
      <c r="O5" s="472"/>
      <c r="P5" s="472"/>
      <c r="Q5" s="257"/>
      <c r="R5" s="472" t="s">
        <v>3</v>
      </c>
      <c r="S5" s="472"/>
      <c r="T5" s="472"/>
      <c r="V5" s="259"/>
      <c r="W5" s="260"/>
      <c r="X5" s="257" t="s">
        <v>2</v>
      </c>
      <c r="Y5" s="257"/>
      <c r="Z5" s="257"/>
      <c r="AA5" s="257"/>
      <c r="AB5" s="257" t="s">
        <v>3</v>
      </c>
      <c r="AC5" s="257"/>
      <c r="AD5" s="257"/>
    </row>
    <row r="6" spans="1:30" x14ac:dyDescent="0.35">
      <c r="A6" s="259"/>
      <c r="B6" s="260"/>
      <c r="C6" s="473" t="s">
        <v>169</v>
      </c>
      <c r="D6" s="473"/>
      <c r="E6" s="473"/>
      <c r="F6" s="257"/>
      <c r="G6" s="473" t="s">
        <v>169</v>
      </c>
      <c r="H6" s="473"/>
      <c r="I6" s="473"/>
      <c r="L6" s="259"/>
      <c r="M6" s="260"/>
      <c r="N6" s="473" t="s">
        <v>106</v>
      </c>
      <c r="O6" s="473"/>
      <c r="P6" s="473"/>
      <c r="Q6" s="257"/>
      <c r="R6" s="473" t="s">
        <v>106</v>
      </c>
      <c r="S6" s="473"/>
      <c r="T6" s="473"/>
      <c r="V6" s="259"/>
      <c r="W6" s="260"/>
      <c r="X6" s="259" t="s">
        <v>106</v>
      </c>
      <c r="Y6" s="259"/>
      <c r="Z6" s="259"/>
      <c r="AA6" s="257"/>
      <c r="AB6" s="259" t="s">
        <v>106</v>
      </c>
      <c r="AC6" s="259"/>
      <c r="AD6" s="259"/>
    </row>
    <row r="7" spans="1:30" x14ac:dyDescent="0.35">
      <c r="A7" s="259"/>
      <c r="B7" s="260"/>
      <c r="C7" s="473" t="s">
        <v>167</v>
      </c>
      <c r="D7" s="473"/>
      <c r="E7" s="473"/>
      <c r="F7" s="257"/>
      <c r="G7" s="473" t="s">
        <v>167</v>
      </c>
      <c r="H7" s="473"/>
      <c r="I7" s="473"/>
      <c r="L7" s="259"/>
      <c r="M7" s="260"/>
      <c r="N7" s="473" t="s">
        <v>167</v>
      </c>
      <c r="O7" s="473"/>
      <c r="P7" s="473"/>
      <c r="Q7" s="257"/>
      <c r="R7" s="473" t="s">
        <v>167</v>
      </c>
      <c r="S7" s="473"/>
      <c r="T7" s="473"/>
      <c r="V7" s="259"/>
      <c r="W7" s="260"/>
      <c r="X7" s="259" t="s">
        <v>168</v>
      </c>
      <c r="Y7" s="259"/>
      <c r="Z7" s="259"/>
      <c r="AA7" s="257"/>
      <c r="AB7" s="259" t="s">
        <v>168</v>
      </c>
      <c r="AC7" s="259"/>
      <c r="AD7" s="259"/>
    </row>
    <row r="8" spans="1:30" x14ac:dyDescent="0.35">
      <c r="A8" s="259"/>
      <c r="B8" s="261" t="s">
        <v>7</v>
      </c>
      <c r="C8" s="262" t="s">
        <v>170</v>
      </c>
      <c r="D8" s="263"/>
      <c r="E8" s="262" t="s">
        <v>56</v>
      </c>
      <c r="F8" s="263"/>
      <c r="G8" s="262" t="s">
        <v>170</v>
      </c>
      <c r="H8" s="263"/>
      <c r="I8" s="262" t="s">
        <v>56</v>
      </c>
      <c r="L8" s="259"/>
      <c r="M8" s="261" t="s">
        <v>7</v>
      </c>
      <c r="N8" s="262" t="s">
        <v>170</v>
      </c>
      <c r="O8" s="263"/>
      <c r="P8" s="262" t="s">
        <v>56</v>
      </c>
      <c r="Q8" s="263"/>
      <c r="R8" s="262" t="s">
        <v>170</v>
      </c>
      <c r="S8" s="263"/>
      <c r="T8" s="262" t="s">
        <v>56</v>
      </c>
      <c r="V8" s="259"/>
      <c r="W8" s="261" t="s">
        <v>7</v>
      </c>
      <c r="X8" s="262" t="s">
        <v>170</v>
      </c>
      <c r="Y8" s="263"/>
      <c r="Z8" s="262"/>
      <c r="AA8" s="263"/>
      <c r="AB8" s="262" t="s">
        <v>170</v>
      </c>
      <c r="AC8" s="263"/>
      <c r="AD8" s="262"/>
    </row>
    <row r="9" spans="1:30" x14ac:dyDescent="0.35">
      <c r="A9" s="259"/>
      <c r="C9" s="262"/>
      <c r="D9" s="263"/>
      <c r="E9" s="262" t="s">
        <v>9</v>
      </c>
      <c r="F9" s="263"/>
      <c r="G9" s="262"/>
      <c r="H9" s="263"/>
      <c r="I9" s="262" t="s">
        <v>9</v>
      </c>
      <c r="L9" s="259"/>
      <c r="M9" s="261"/>
      <c r="N9" s="262"/>
      <c r="O9" s="263"/>
      <c r="P9" s="262" t="s">
        <v>9</v>
      </c>
      <c r="Q9" s="263"/>
      <c r="R9" s="262"/>
      <c r="S9" s="263"/>
      <c r="T9" s="262" t="s">
        <v>9</v>
      </c>
      <c r="V9" s="259"/>
      <c r="W9" s="261"/>
      <c r="X9" s="262"/>
      <c r="Y9" s="263"/>
      <c r="Z9" s="262"/>
      <c r="AA9" s="263"/>
      <c r="AB9" s="262"/>
      <c r="AC9" s="263"/>
      <c r="AD9" s="262"/>
    </row>
    <row r="10" spans="1:30" x14ac:dyDescent="0.35">
      <c r="A10" s="259"/>
      <c r="C10" s="474" t="s">
        <v>10</v>
      </c>
      <c r="D10" s="474"/>
      <c r="E10" s="474"/>
      <c r="F10" s="474"/>
      <c r="G10" s="474"/>
      <c r="H10" s="474"/>
      <c r="I10" s="474"/>
      <c r="L10" s="259"/>
      <c r="M10" s="261"/>
      <c r="N10" s="311" t="s">
        <v>10</v>
      </c>
      <c r="O10" s="311"/>
      <c r="P10" s="311"/>
      <c r="Q10" s="311"/>
      <c r="R10" s="311"/>
      <c r="S10" s="311"/>
      <c r="T10" s="311"/>
      <c r="V10" s="259"/>
      <c r="W10" s="261"/>
      <c r="X10" s="311" t="s">
        <v>10</v>
      </c>
      <c r="Y10" s="311"/>
      <c r="Z10" s="311"/>
      <c r="AA10" s="311"/>
      <c r="AB10" s="311"/>
      <c r="AC10" s="311"/>
      <c r="AD10" s="311"/>
    </row>
    <row r="11" spans="1:30" x14ac:dyDescent="0.35">
      <c r="A11" s="264" t="s">
        <v>58</v>
      </c>
      <c r="C11" s="265"/>
      <c r="D11" s="266"/>
      <c r="E11" s="265"/>
      <c r="F11" s="266"/>
      <c r="G11" s="265"/>
      <c r="H11" s="266"/>
      <c r="I11" s="265"/>
      <c r="L11" s="264" t="s">
        <v>58</v>
      </c>
      <c r="M11" s="261"/>
      <c r="N11" s="265"/>
      <c r="O11" s="266"/>
      <c r="P11" s="305"/>
      <c r="Q11" s="266"/>
      <c r="R11" s="265"/>
      <c r="S11" s="266"/>
      <c r="T11" s="265"/>
      <c r="V11" s="264" t="s">
        <v>58</v>
      </c>
      <c r="W11" s="261"/>
      <c r="X11" s="265"/>
      <c r="Y11" s="266"/>
      <c r="Z11" s="305"/>
      <c r="AA11" s="266"/>
      <c r="AB11" s="265"/>
      <c r="AC11" s="266"/>
      <c r="AD11" s="265"/>
    </row>
    <row r="12" spans="1:30" x14ac:dyDescent="0.35">
      <c r="A12" s="267" t="s">
        <v>60</v>
      </c>
      <c r="B12" s="261">
        <v>3</v>
      </c>
      <c r="C12" s="268">
        <v>215709</v>
      </c>
      <c r="D12" s="269"/>
      <c r="E12" s="268">
        <v>174287</v>
      </c>
      <c r="F12" s="269"/>
      <c r="G12" s="268">
        <v>202976</v>
      </c>
      <c r="H12" s="269"/>
      <c r="I12" s="269">
        <v>162840</v>
      </c>
      <c r="L12" s="267" t="s">
        <v>60</v>
      </c>
      <c r="M12" s="261">
        <v>3</v>
      </c>
      <c r="N12" s="129">
        <v>114980</v>
      </c>
      <c r="O12" s="269"/>
      <c r="P12" s="129">
        <v>89329</v>
      </c>
      <c r="Q12" s="269"/>
      <c r="R12" s="129">
        <v>108317</v>
      </c>
      <c r="S12" s="269"/>
      <c r="T12" s="129">
        <v>80322</v>
      </c>
      <c r="V12" s="267" t="s">
        <v>60</v>
      </c>
      <c r="W12" s="261">
        <v>3</v>
      </c>
      <c r="X12" s="129">
        <f>C12-N12</f>
        <v>100729</v>
      </c>
      <c r="Y12" s="269"/>
      <c r="Z12" s="129"/>
      <c r="AA12" s="269"/>
      <c r="AB12" s="129">
        <f>G12-R12</f>
        <v>94659</v>
      </c>
      <c r="AC12" s="269"/>
      <c r="AD12" s="129"/>
    </row>
    <row r="13" spans="1:30" x14ac:dyDescent="0.35">
      <c r="A13" s="267" t="s">
        <v>59</v>
      </c>
      <c r="B13" s="261">
        <v>3</v>
      </c>
      <c r="C13" s="268">
        <v>152989</v>
      </c>
      <c r="D13" s="269"/>
      <c r="E13" s="268">
        <v>286370</v>
      </c>
      <c r="F13" s="269"/>
      <c r="G13" s="268">
        <v>0</v>
      </c>
      <c r="H13" s="269"/>
      <c r="I13" s="269">
        <v>236608</v>
      </c>
      <c r="L13" s="267" t="s">
        <v>59</v>
      </c>
      <c r="M13" s="261">
        <v>3</v>
      </c>
      <c r="N13" s="129">
        <v>84188</v>
      </c>
      <c r="O13" s="269"/>
      <c r="P13" s="129">
        <v>125564</v>
      </c>
      <c r="Q13" s="269"/>
      <c r="R13" s="129">
        <v>0</v>
      </c>
      <c r="S13" s="269"/>
      <c r="T13" s="129">
        <v>96648</v>
      </c>
      <c r="V13" s="267" t="s">
        <v>59</v>
      </c>
      <c r="W13" s="261">
        <v>3</v>
      </c>
      <c r="X13" s="129">
        <f t="shared" ref="X13:X44" si="0">C13-N13</f>
        <v>68801</v>
      </c>
      <c r="Y13" s="269"/>
      <c r="Z13" s="129"/>
      <c r="AA13" s="269"/>
      <c r="AB13" s="129">
        <f t="shared" ref="AB13:AB44" si="1">G13-R13</f>
        <v>0</v>
      </c>
      <c r="AC13" s="269"/>
      <c r="AD13" s="129"/>
    </row>
    <row r="14" spans="1:30" x14ac:dyDescent="0.35">
      <c r="A14" s="267" t="s">
        <v>61</v>
      </c>
      <c r="C14" s="268">
        <f>G14</f>
        <v>63628</v>
      </c>
      <c r="D14" s="269"/>
      <c r="E14" s="268">
        <v>80649</v>
      </c>
      <c r="F14" s="269"/>
      <c r="G14" s="268">
        <v>63628</v>
      </c>
      <c r="H14" s="269"/>
      <c r="I14" s="269">
        <v>80649</v>
      </c>
      <c r="L14" s="267" t="s">
        <v>61</v>
      </c>
      <c r="M14" s="261"/>
      <c r="N14" s="129">
        <v>29685</v>
      </c>
      <c r="O14" s="269"/>
      <c r="P14" s="129">
        <v>39944</v>
      </c>
      <c r="Q14" s="269"/>
      <c r="R14" s="129">
        <v>29685</v>
      </c>
      <c r="S14" s="269"/>
      <c r="T14" s="129">
        <v>39944</v>
      </c>
      <c r="V14" s="267" t="s">
        <v>61</v>
      </c>
      <c r="W14" s="261"/>
      <c r="X14" s="129">
        <f t="shared" si="0"/>
        <v>33943</v>
      </c>
      <c r="Y14" s="269"/>
      <c r="Z14" s="129"/>
      <c r="AA14" s="269"/>
      <c r="AB14" s="129">
        <f t="shared" si="1"/>
        <v>33943</v>
      </c>
      <c r="AC14" s="269"/>
      <c r="AD14" s="129"/>
    </row>
    <row r="15" spans="1:30" x14ac:dyDescent="0.35">
      <c r="A15" s="267" t="s">
        <v>154</v>
      </c>
      <c r="B15" s="261">
        <v>3</v>
      </c>
      <c r="C15" s="268">
        <f>G15</f>
        <v>14572</v>
      </c>
      <c r="D15" s="269"/>
      <c r="E15" s="268">
        <v>0</v>
      </c>
      <c r="F15" s="269"/>
      <c r="G15" s="268">
        <v>14572</v>
      </c>
      <c r="H15" s="269"/>
      <c r="I15" s="269">
        <v>0</v>
      </c>
      <c r="L15" s="267" t="s">
        <v>154</v>
      </c>
      <c r="M15" s="261">
        <v>3</v>
      </c>
      <c r="N15" s="129">
        <v>11303</v>
      </c>
      <c r="O15" s="269"/>
      <c r="P15" s="129">
        <v>0</v>
      </c>
      <c r="Q15" s="269"/>
      <c r="R15" s="129">
        <v>11303</v>
      </c>
      <c r="S15" s="269"/>
      <c r="T15" s="129">
        <v>0</v>
      </c>
      <c r="V15" s="267" t="s">
        <v>154</v>
      </c>
      <c r="W15" s="261">
        <v>3</v>
      </c>
      <c r="X15" s="129">
        <f t="shared" si="0"/>
        <v>3269</v>
      </c>
      <c r="Y15" s="269"/>
      <c r="Z15" s="129"/>
      <c r="AA15" s="269"/>
      <c r="AB15" s="129">
        <f t="shared" si="1"/>
        <v>3269</v>
      </c>
      <c r="AC15" s="269"/>
      <c r="AD15" s="129"/>
    </row>
    <row r="16" spans="1:30" x14ac:dyDescent="0.35">
      <c r="A16" s="267" t="s">
        <v>62</v>
      </c>
      <c r="B16" s="261" t="s">
        <v>171</v>
      </c>
      <c r="C16" s="270">
        <f>38186-6866</f>
        <v>31320</v>
      </c>
      <c r="D16" s="269"/>
      <c r="E16" s="270">
        <f>4379+2253</f>
        <v>6632</v>
      </c>
      <c r="F16" s="269"/>
      <c r="G16" s="270">
        <f>38472-6866</f>
        <v>31606</v>
      </c>
      <c r="H16" s="269"/>
      <c r="I16" s="271">
        <f>5642+2253</f>
        <v>7895</v>
      </c>
      <c r="L16" s="267" t="s">
        <v>62</v>
      </c>
      <c r="M16" s="261" t="s">
        <v>171</v>
      </c>
      <c r="N16" s="129">
        <v>17570</v>
      </c>
      <c r="O16" s="269"/>
      <c r="P16" s="129">
        <v>5150</v>
      </c>
      <c r="Q16" s="269"/>
      <c r="R16" s="129">
        <v>17194</v>
      </c>
      <c r="S16" s="269"/>
      <c r="T16" s="130">
        <v>5870</v>
      </c>
      <c r="V16" s="267" t="s">
        <v>62</v>
      </c>
      <c r="W16" s="261" t="s">
        <v>171</v>
      </c>
      <c r="X16" s="129">
        <f t="shared" si="0"/>
        <v>13750</v>
      </c>
      <c r="Y16" s="269"/>
      <c r="Z16" s="129"/>
      <c r="AA16" s="269"/>
      <c r="AB16" s="129">
        <f t="shared" si="1"/>
        <v>14412</v>
      </c>
      <c r="AC16" s="269"/>
      <c r="AD16" s="129"/>
    </row>
    <row r="17" spans="1:30" x14ac:dyDescent="0.35">
      <c r="A17" s="272" t="s">
        <v>63</v>
      </c>
      <c r="B17" s="261">
        <v>12</v>
      </c>
      <c r="C17" s="273">
        <f>SUM(C12:C16)</f>
        <v>478218</v>
      </c>
      <c r="D17" s="274"/>
      <c r="E17" s="273">
        <f>SUM(E12:E16)</f>
        <v>547938</v>
      </c>
      <c r="F17" s="274"/>
      <c r="G17" s="273">
        <f>SUM(G12:G16)</f>
        <v>312782</v>
      </c>
      <c r="H17" s="274"/>
      <c r="I17" s="273">
        <f>SUM(I12:I16)</f>
        <v>487992</v>
      </c>
      <c r="L17" s="272" t="s">
        <v>63</v>
      </c>
      <c r="M17" s="261">
        <v>12</v>
      </c>
      <c r="N17" s="279">
        <v>257726</v>
      </c>
      <c r="O17" s="274"/>
      <c r="P17" s="279">
        <v>259987</v>
      </c>
      <c r="Q17" s="274"/>
      <c r="R17" s="279">
        <v>166499</v>
      </c>
      <c r="S17" s="274"/>
      <c r="T17" s="273">
        <v>222784</v>
      </c>
      <c r="V17" s="272" t="s">
        <v>63</v>
      </c>
      <c r="W17" s="261">
        <v>12</v>
      </c>
      <c r="X17" s="279">
        <f t="shared" si="0"/>
        <v>220492</v>
      </c>
      <c r="Y17" s="269"/>
      <c r="Z17" s="129"/>
      <c r="AA17" s="269"/>
      <c r="AB17" s="279">
        <f t="shared" si="1"/>
        <v>146283</v>
      </c>
      <c r="AC17" s="274"/>
      <c r="AD17" s="274"/>
    </row>
    <row r="18" spans="1:30" x14ac:dyDescent="0.35">
      <c r="A18" s="272"/>
      <c r="C18" s="274"/>
      <c r="D18" s="274"/>
      <c r="E18" s="274"/>
      <c r="F18" s="274"/>
      <c r="G18" s="274"/>
      <c r="H18" s="274"/>
      <c r="I18" s="274"/>
      <c r="L18" s="272"/>
      <c r="M18" s="261"/>
      <c r="N18" s="274"/>
      <c r="O18" s="274"/>
      <c r="P18" s="274"/>
      <c r="Q18" s="274"/>
      <c r="R18" s="274"/>
      <c r="S18" s="274"/>
      <c r="T18" s="274"/>
      <c r="V18" s="272"/>
      <c r="W18" s="261"/>
      <c r="X18" s="274">
        <f t="shared" si="0"/>
        <v>0</v>
      </c>
      <c r="Y18" s="269"/>
      <c r="Z18" s="129"/>
      <c r="AA18" s="269"/>
      <c r="AB18" s="274">
        <f t="shared" si="1"/>
        <v>0</v>
      </c>
      <c r="AC18" s="274"/>
      <c r="AD18" s="274"/>
    </row>
    <row r="19" spans="1:30" x14ac:dyDescent="0.35">
      <c r="A19" s="275" t="s">
        <v>64</v>
      </c>
      <c r="C19" s="269"/>
      <c r="D19" s="269"/>
      <c r="E19" s="269"/>
      <c r="F19" s="269"/>
      <c r="G19" s="269"/>
      <c r="H19" s="269"/>
      <c r="I19" s="269"/>
      <c r="L19" s="275" t="s">
        <v>64</v>
      </c>
      <c r="M19" s="261"/>
      <c r="N19" s="269"/>
      <c r="O19" s="269"/>
      <c r="P19" s="269"/>
      <c r="Q19" s="269"/>
      <c r="R19" s="269"/>
      <c r="S19" s="269"/>
      <c r="T19" s="269"/>
      <c r="V19" s="275" t="s">
        <v>64</v>
      </c>
      <c r="W19" s="261"/>
      <c r="X19" s="269">
        <f t="shared" si="0"/>
        <v>0</v>
      </c>
      <c r="Y19" s="269"/>
      <c r="Z19" s="129"/>
      <c r="AA19" s="269"/>
      <c r="AB19" s="269">
        <f t="shared" si="1"/>
        <v>0</v>
      </c>
      <c r="AC19" s="269"/>
      <c r="AD19" s="269"/>
    </row>
    <row r="20" spans="1:30" x14ac:dyDescent="0.35">
      <c r="A20" s="267" t="s">
        <v>66</v>
      </c>
      <c r="B20" s="261">
        <v>4</v>
      </c>
      <c r="C20" s="268">
        <v>125552</v>
      </c>
      <c r="D20" s="269"/>
      <c r="E20" s="268">
        <v>118297</v>
      </c>
      <c r="F20" s="269"/>
      <c r="G20" s="268">
        <v>120722</v>
      </c>
      <c r="H20" s="269"/>
      <c r="I20" s="269">
        <v>112966</v>
      </c>
      <c r="L20" s="267" t="s">
        <v>66</v>
      </c>
      <c r="M20" s="261">
        <v>4</v>
      </c>
      <c r="N20" s="129">
        <v>65509</v>
      </c>
      <c r="O20" s="269"/>
      <c r="P20" s="129">
        <v>57187</v>
      </c>
      <c r="Q20" s="269"/>
      <c r="R20" s="129">
        <v>63484</v>
      </c>
      <c r="S20" s="269"/>
      <c r="T20" s="129">
        <v>54602</v>
      </c>
      <c r="V20" s="267" t="s">
        <v>66</v>
      </c>
      <c r="W20" s="261">
        <v>4</v>
      </c>
      <c r="X20" s="129">
        <f t="shared" si="0"/>
        <v>60043</v>
      </c>
      <c r="Y20" s="269"/>
      <c r="Z20" s="129"/>
      <c r="AA20" s="269"/>
      <c r="AB20" s="129">
        <f t="shared" si="1"/>
        <v>57238</v>
      </c>
      <c r="AC20" s="269"/>
      <c r="AD20" s="129"/>
    </row>
    <row r="21" spans="1:30" x14ac:dyDescent="0.35">
      <c r="A21" s="267" t="s">
        <v>65</v>
      </c>
      <c r="C21" s="268">
        <v>94495</v>
      </c>
      <c r="D21" s="269"/>
      <c r="E21" s="268">
        <v>109969</v>
      </c>
      <c r="F21" s="269"/>
      <c r="G21" s="276">
        <v>0</v>
      </c>
      <c r="H21" s="269"/>
      <c r="I21" s="269">
        <v>74383</v>
      </c>
      <c r="L21" s="267" t="s">
        <v>65</v>
      </c>
      <c r="M21" s="261"/>
      <c r="N21" s="129">
        <v>51389</v>
      </c>
      <c r="O21" s="269"/>
      <c r="P21" s="129">
        <v>50382</v>
      </c>
      <c r="Q21" s="269"/>
      <c r="R21" s="129">
        <v>0</v>
      </c>
      <c r="S21" s="269"/>
      <c r="T21" s="129">
        <v>29097</v>
      </c>
      <c r="V21" s="267" t="s">
        <v>65</v>
      </c>
      <c r="W21" s="261"/>
      <c r="X21" s="129">
        <f t="shared" si="0"/>
        <v>43106</v>
      </c>
      <c r="Y21" s="269"/>
      <c r="Z21" s="129"/>
      <c r="AA21" s="269"/>
      <c r="AB21" s="129">
        <f t="shared" si="1"/>
        <v>0</v>
      </c>
      <c r="AC21" s="269"/>
      <c r="AD21" s="129"/>
    </row>
    <row r="22" spans="1:30" x14ac:dyDescent="0.35">
      <c r="A22" s="267" t="s">
        <v>155</v>
      </c>
      <c r="B22" s="261">
        <v>3</v>
      </c>
      <c r="C22" s="268">
        <f>G22</f>
        <v>15036</v>
      </c>
      <c r="D22" s="269"/>
      <c r="E22" s="268">
        <v>0</v>
      </c>
      <c r="F22" s="269"/>
      <c r="G22" s="268">
        <v>15036</v>
      </c>
      <c r="H22" s="269"/>
      <c r="I22" s="269">
        <v>0</v>
      </c>
      <c r="L22" s="267" t="s">
        <v>155</v>
      </c>
      <c r="M22" s="261">
        <v>3</v>
      </c>
      <c r="N22" s="129">
        <v>8951</v>
      </c>
      <c r="O22" s="269"/>
      <c r="P22" s="129">
        <v>0</v>
      </c>
      <c r="Q22" s="269"/>
      <c r="R22" s="129">
        <v>8951</v>
      </c>
      <c r="S22" s="269"/>
      <c r="T22" s="129">
        <v>0</v>
      </c>
      <c r="V22" s="267" t="s">
        <v>155</v>
      </c>
      <c r="W22" s="261">
        <v>3</v>
      </c>
      <c r="X22" s="129">
        <f t="shared" si="0"/>
        <v>6085</v>
      </c>
      <c r="Y22" s="269"/>
      <c r="Z22" s="129"/>
      <c r="AA22" s="269"/>
      <c r="AB22" s="129">
        <f t="shared" si="1"/>
        <v>6085</v>
      </c>
      <c r="AC22" s="269"/>
      <c r="AD22" s="129"/>
    </row>
    <row r="23" spans="1:30" x14ac:dyDescent="0.35">
      <c r="A23" s="267" t="s">
        <v>67</v>
      </c>
      <c r="B23" s="277"/>
      <c r="C23" s="268">
        <v>69131</v>
      </c>
      <c r="D23" s="269"/>
      <c r="E23" s="268">
        <v>75252</v>
      </c>
      <c r="F23" s="269"/>
      <c r="G23" s="268">
        <v>21333</v>
      </c>
      <c r="H23" s="269"/>
      <c r="I23" s="269">
        <v>58505</v>
      </c>
      <c r="L23" s="267" t="s">
        <v>67</v>
      </c>
      <c r="M23" s="261"/>
      <c r="N23" s="129">
        <v>37878</v>
      </c>
      <c r="O23" s="269"/>
      <c r="P23" s="129">
        <v>34216</v>
      </c>
      <c r="Q23" s="269"/>
      <c r="R23" s="129">
        <v>11097</v>
      </c>
      <c r="S23" s="269"/>
      <c r="T23" s="129">
        <v>24060</v>
      </c>
      <c r="V23" s="267" t="s">
        <v>67</v>
      </c>
      <c r="W23" s="261"/>
      <c r="X23" s="129">
        <f t="shared" si="0"/>
        <v>31253</v>
      </c>
      <c r="Y23" s="269"/>
      <c r="Z23" s="129"/>
      <c r="AA23" s="269"/>
      <c r="AB23" s="129">
        <f t="shared" si="1"/>
        <v>10236</v>
      </c>
      <c r="AC23" s="269"/>
      <c r="AD23" s="129"/>
    </row>
    <row r="24" spans="1:30" x14ac:dyDescent="0.35">
      <c r="A24" s="267" t="s">
        <v>68</v>
      </c>
      <c r="C24" s="268">
        <v>140643</v>
      </c>
      <c r="D24" s="269"/>
      <c r="E24" s="268">
        <v>108429</v>
      </c>
      <c r="F24" s="269"/>
      <c r="G24" s="268">
        <v>116776</v>
      </c>
      <c r="H24" s="269"/>
      <c r="I24" s="269">
        <f>91969</f>
        <v>91969</v>
      </c>
      <c r="L24" s="267" t="s">
        <v>68</v>
      </c>
      <c r="M24" s="261"/>
      <c r="N24" s="129">
        <v>56596</v>
      </c>
      <c r="O24" s="269"/>
      <c r="P24" s="129">
        <v>54193</v>
      </c>
      <c r="Q24" s="269"/>
      <c r="R24" s="129">
        <v>43739</v>
      </c>
      <c r="S24" s="269"/>
      <c r="T24" s="129">
        <v>47599</v>
      </c>
      <c r="V24" s="267" t="s">
        <v>68</v>
      </c>
      <c r="W24" s="261"/>
      <c r="X24" s="129">
        <f t="shared" si="0"/>
        <v>84047</v>
      </c>
      <c r="Y24" s="269"/>
      <c r="Z24" s="129"/>
      <c r="AA24" s="269"/>
      <c r="AB24" s="129">
        <f t="shared" si="1"/>
        <v>73037</v>
      </c>
      <c r="AC24" s="269"/>
      <c r="AD24" s="129"/>
    </row>
    <row r="25" spans="1:30" x14ac:dyDescent="0.35">
      <c r="A25" s="267" t="s">
        <v>156</v>
      </c>
      <c r="C25" s="268">
        <v>42803</v>
      </c>
      <c r="D25" s="269"/>
      <c r="E25" s="268">
        <v>82212</v>
      </c>
      <c r="F25" s="269"/>
      <c r="G25" s="268">
        <v>42803</v>
      </c>
      <c r="H25" s="269"/>
      <c r="I25" s="269">
        <v>82212</v>
      </c>
      <c r="L25" s="267" t="s">
        <v>156</v>
      </c>
      <c r="M25" s="261"/>
      <c r="N25" s="129">
        <v>29995</v>
      </c>
      <c r="O25" s="269"/>
      <c r="P25" s="129">
        <v>55688</v>
      </c>
      <c r="Q25" s="269"/>
      <c r="R25" s="129">
        <v>29995</v>
      </c>
      <c r="S25" s="269"/>
      <c r="T25" s="129">
        <v>55688</v>
      </c>
      <c r="V25" s="267" t="s">
        <v>156</v>
      </c>
      <c r="W25" s="261"/>
      <c r="X25" s="129">
        <f t="shared" si="0"/>
        <v>12808</v>
      </c>
      <c r="Y25" s="269"/>
      <c r="Z25" s="129"/>
      <c r="AA25" s="269"/>
      <c r="AB25" s="129">
        <f t="shared" si="1"/>
        <v>12808</v>
      </c>
      <c r="AC25" s="269"/>
      <c r="AD25" s="129"/>
    </row>
    <row r="26" spans="1:30" x14ac:dyDescent="0.35">
      <c r="A26" s="267" t="s">
        <v>128</v>
      </c>
      <c r="C26" s="268">
        <v>-24158</v>
      </c>
      <c r="D26" s="269"/>
      <c r="E26" s="268">
        <v>-60453</v>
      </c>
      <c r="F26" s="269"/>
      <c r="G26" s="268">
        <v>-24311</v>
      </c>
      <c r="H26" s="269"/>
      <c r="I26" s="269">
        <v>-60453</v>
      </c>
      <c r="L26" s="267" t="s">
        <v>175</v>
      </c>
      <c r="M26" s="261"/>
      <c r="N26" s="129">
        <v>-7033</v>
      </c>
      <c r="O26" s="269"/>
      <c r="P26" s="129">
        <v>-60843</v>
      </c>
      <c r="Q26" s="269"/>
      <c r="R26" s="129">
        <v>-7081</v>
      </c>
      <c r="S26" s="269"/>
      <c r="T26" s="129">
        <v>-60843</v>
      </c>
      <c r="V26" s="267" t="s">
        <v>175</v>
      </c>
      <c r="W26" s="261"/>
      <c r="X26" s="129">
        <f t="shared" si="0"/>
        <v>-17125</v>
      </c>
      <c r="Y26" s="269"/>
      <c r="Z26" s="129"/>
      <c r="AA26" s="269"/>
      <c r="AB26" s="129">
        <f t="shared" si="1"/>
        <v>-17230</v>
      </c>
      <c r="AC26" s="269"/>
      <c r="AD26" s="129"/>
    </row>
    <row r="27" spans="1:30" x14ac:dyDescent="0.35">
      <c r="A27" s="267" t="s">
        <v>70</v>
      </c>
      <c r="B27" s="261">
        <v>4</v>
      </c>
      <c r="C27" s="270">
        <v>3858</v>
      </c>
      <c r="D27" s="278"/>
      <c r="E27" s="268">
        <v>1982</v>
      </c>
      <c r="F27" s="278"/>
      <c r="G27" s="270">
        <v>3276</v>
      </c>
      <c r="H27" s="278"/>
      <c r="I27" s="269">
        <v>2286</v>
      </c>
      <c r="L27" s="267" t="s">
        <v>70</v>
      </c>
      <c r="M27" s="261">
        <v>4</v>
      </c>
      <c r="N27" s="130">
        <v>2036</v>
      </c>
      <c r="O27" s="278"/>
      <c r="P27" s="130">
        <v>150</v>
      </c>
      <c r="Q27" s="278"/>
      <c r="R27" s="130">
        <v>1505</v>
      </c>
      <c r="S27" s="278"/>
      <c r="T27" s="130">
        <v>338</v>
      </c>
      <c r="V27" s="267" t="s">
        <v>70</v>
      </c>
      <c r="W27" s="261">
        <v>4</v>
      </c>
      <c r="X27" s="130">
        <f t="shared" si="0"/>
        <v>1822</v>
      </c>
      <c r="Y27" s="269"/>
      <c r="Z27" s="129"/>
      <c r="AA27" s="269"/>
      <c r="AB27" s="130">
        <f t="shared" si="1"/>
        <v>1771</v>
      </c>
      <c r="AC27" s="278"/>
      <c r="AD27" s="129"/>
    </row>
    <row r="28" spans="1:30" x14ac:dyDescent="0.35">
      <c r="A28" s="272" t="s">
        <v>71</v>
      </c>
      <c r="B28" s="260"/>
      <c r="C28" s="279">
        <f>SUM(C20:C27)</f>
        <v>467360</v>
      </c>
      <c r="D28" s="274"/>
      <c r="E28" s="279">
        <f>SUM(E20:E27)</f>
        <v>435688</v>
      </c>
      <c r="F28" s="274"/>
      <c r="G28" s="279">
        <f>SUM(G20:G27)</f>
        <v>295635</v>
      </c>
      <c r="H28" s="274"/>
      <c r="I28" s="279">
        <f>SUM(I20:I27)</f>
        <v>361868</v>
      </c>
      <c r="L28" s="272" t="s">
        <v>71</v>
      </c>
      <c r="M28" s="260"/>
      <c r="N28" s="279">
        <v>245321</v>
      </c>
      <c r="O28" s="274"/>
      <c r="P28" s="279">
        <v>190973</v>
      </c>
      <c r="Q28" s="274"/>
      <c r="R28" s="279">
        <v>151690</v>
      </c>
      <c r="S28" s="274"/>
      <c r="T28" s="279">
        <v>150541</v>
      </c>
      <c r="V28" s="272" t="s">
        <v>71</v>
      </c>
      <c r="W28" s="260"/>
      <c r="X28" s="279">
        <f t="shared" si="0"/>
        <v>222039</v>
      </c>
      <c r="Y28" s="269"/>
      <c r="Z28" s="129"/>
      <c r="AA28" s="269"/>
      <c r="AB28" s="279">
        <f t="shared" si="1"/>
        <v>143945</v>
      </c>
      <c r="AC28" s="274"/>
      <c r="AD28" s="274"/>
    </row>
    <row r="29" spans="1:30" x14ac:dyDescent="0.35">
      <c r="A29" s="272"/>
      <c r="C29" s="274"/>
      <c r="D29" s="274"/>
      <c r="E29" s="274"/>
      <c r="F29" s="274"/>
      <c r="G29" s="274"/>
      <c r="H29" s="274"/>
      <c r="I29" s="274"/>
      <c r="L29" s="272"/>
      <c r="M29" s="261"/>
      <c r="N29" s="274"/>
      <c r="O29" s="274"/>
      <c r="P29" s="274"/>
      <c r="Q29" s="274"/>
      <c r="R29" s="274"/>
      <c r="S29" s="274"/>
      <c r="T29" s="274"/>
      <c r="V29" s="272"/>
      <c r="W29" s="261"/>
      <c r="X29" s="274">
        <f t="shared" si="0"/>
        <v>0</v>
      </c>
      <c r="Y29" s="269"/>
      <c r="Z29" s="129"/>
      <c r="AA29" s="269"/>
      <c r="AB29" s="274">
        <f t="shared" si="1"/>
        <v>0</v>
      </c>
      <c r="AC29" s="274"/>
      <c r="AD29" s="274"/>
    </row>
    <row r="30" spans="1:30" x14ac:dyDescent="0.35">
      <c r="A30" s="70" t="s">
        <v>72</v>
      </c>
      <c r="B30" s="261">
        <v>12</v>
      </c>
      <c r="C30" s="280">
        <f>C17-C28</f>
        <v>10858</v>
      </c>
      <c r="D30" s="280"/>
      <c r="E30" s="280">
        <f>E17-E28</f>
        <v>112250</v>
      </c>
      <c r="F30" s="280"/>
      <c r="G30" s="280">
        <f>G17-G28</f>
        <v>17147</v>
      </c>
      <c r="H30" s="280"/>
      <c r="I30" s="280">
        <f>I17-I28</f>
        <v>126124</v>
      </c>
      <c r="L30" s="70" t="s">
        <v>72</v>
      </c>
      <c r="M30" s="261">
        <v>12</v>
      </c>
      <c r="N30" s="280">
        <v>12405</v>
      </c>
      <c r="O30" s="280"/>
      <c r="P30" s="280">
        <v>69014</v>
      </c>
      <c r="Q30" s="280"/>
      <c r="R30" s="280">
        <v>14809</v>
      </c>
      <c r="S30" s="280"/>
      <c r="T30" s="280">
        <v>72243</v>
      </c>
      <c r="V30" s="70" t="s">
        <v>72</v>
      </c>
      <c r="W30" s="261">
        <v>12</v>
      </c>
      <c r="X30" s="280">
        <f t="shared" si="0"/>
        <v>-1547</v>
      </c>
      <c r="Y30" s="269"/>
      <c r="Z30" s="129"/>
      <c r="AA30" s="269"/>
      <c r="AB30" s="280">
        <f t="shared" si="1"/>
        <v>2338</v>
      </c>
      <c r="AC30" s="280"/>
      <c r="AD30" s="313"/>
    </row>
    <row r="31" spans="1:30" x14ac:dyDescent="0.35">
      <c r="A31" s="267" t="s">
        <v>73</v>
      </c>
      <c r="B31" s="261">
        <v>3</v>
      </c>
      <c r="C31" s="269">
        <f>-4880+1373</f>
        <v>-3507</v>
      </c>
      <c r="D31" s="269"/>
      <c r="E31" s="268">
        <f>-24523-451</f>
        <v>-24974</v>
      </c>
      <c r="F31" s="269"/>
      <c r="G31" s="269">
        <f>-5930+1373</f>
        <v>-4557</v>
      </c>
      <c r="H31" s="269"/>
      <c r="I31" s="269">
        <f>-27493-451</f>
        <v>-27944</v>
      </c>
      <c r="L31" s="267" t="s">
        <v>73</v>
      </c>
      <c r="M31" s="261">
        <v>3</v>
      </c>
      <c r="N31" s="129">
        <v>-3504</v>
      </c>
      <c r="O31" s="269"/>
      <c r="P31" s="269">
        <v>-14612</v>
      </c>
      <c r="Q31" s="269"/>
      <c r="R31" s="269">
        <v>-3779</v>
      </c>
      <c r="S31" s="269"/>
      <c r="T31" s="269">
        <v>-15828</v>
      </c>
      <c r="V31" s="267" t="s">
        <v>73</v>
      </c>
      <c r="W31" s="261">
        <v>3</v>
      </c>
      <c r="X31" s="129">
        <f t="shared" si="0"/>
        <v>-3</v>
      </c>
      <c r="Y31" s="269"/>
      <c r="Z31" s="129"/>
      <c r="AA31" s="269"/>
      <c r="AB31" s="129">
        <f t="shared" si="1"/>
        <v>-778</v>
      </c>
      <c r="AC31" s="269"/>
      <c r="AD31" s="269"/>
    </row>
    <row r="32" spans="1:30" ht="23" thickBot="1" x14ac:dyDescent="0.4">
      <c r="A32" s="272" t="s">
        <v>74</v>
      </c>
      <c r="C32" s="281">
        <f>SUM(C30:C31)</f>
        <v>7351</v>
      </c>
      <c r="D32" s="280"/>
      <c r="E32" s="281">
        <f>SUM(E30:E31)</f>
        <v>87276</v>
      </c>
      <c r="F32" s="280"/>
      <c r="G32" s="281">
        <f>SUM(G30:G31)</f>
        <v>12590</v>
      </c>
      <c r="H32" s="280"/>
      <c r="I32" s="281">
        <f>SUM(I30:I31)</f>
        <v>98180</v>
      </c>
      <c r="L32" s="272" t="s">
        <v>74</v>
      </c>
      <c r="M32" s="261"/>
      <c r="N32" s="281">
        <v>8901</v>
      </c>
      <c r="O32" s="280"/>
      <c r="P32" s="281">
        <v>54402</v>
      </c>
      <c r="Q32" s="280"/>
      <c r="R32" s="281">
        <v>11030</v>
      </c>
      <c r="S32" s="280"/>
      <c r="T32" s="281">
        <v>56415</v>
      </c>
      <c r="V32" s="272" t="s">
        <v>74</v>
      </c>
      <c r="W32" s="261"/>
      <c r="X32" s="281">
        <f t="shared" si="0"/>
        <v>-1550</v>
      </c>
      <c r="Y32" s="269"/>
      <c r="Z32" s="129"/>
      <c r="AA32" s="269"/>
      <c r="AB32" s="281">
        <f t="shared" si="1"/>
        <v>1560</v>
      </c>
      <c r="AC32" s="280"/>
      <c r="AD32" s="313"/>
    </row>
    <row r="33" spans="1:30" ht="23" thickTop="1" x14ac:dyDescent="0.35">
      <c r="A33" s="257"/>
      <c r="C33" s="269"/>
      <c r="D33" s="269"/>
      <c r="E33" s="269"/>
      <c r="F33" s="269"/>
      <c r="G33" s="269"/>
      <c r="H33" s="269"/>
      <c r="I33" s="269"/>
      <c r="L33" s="257"/>
      <c r="M33" s="261"/>
      <c r="N33" s="269"/>
      <c r="O33" s="269"/>
      <c r="P33" s="269"/>
      <c r="Q33" s="269"/>
      <c r="R33" s="269"/>
      <c r="S33" s="269"/>
      <c r="T33" s="269"/>
      <c r="V33" s="257"/>
      <c r="W33" s="261"/>
      <c r="X33" s="269">
        <f t="shared" si="0"/>
        <v>0</v>
      </c>
      <c r="Y33" s="269"/>
      <c r="Z33" s="129"/>
      <c r="AA33" s="269"/>
      <c r="AB33" s="269">
        <f t="shared" si="1"/>
        <v>0</v>
      </c>
      <c r="AC33" s="269"/>
      <c r="AD33" s="269"/>
    </row>
    <row r="34" spans="1:30" x14ac:dyDescent="0.35">
      <c r="A34" s="272" t="s">
        <v>129</v>
      </c>
      <c r="C34" s="269"/>
      <c r="D34" s="269"/>
      <c r="E34" s="269"/>
      <c r="F34" s="269"/>
      <c r="G34" s="269"/>
      <c r="H34" s="269"/>
      <c r="I34" s="269"/>
      <c r="L34" s="272" t="s">
        <v>129</v>
      </c>
      <c r="M34" s="261"/>
      <c r="N34" s="269"/>
      <c r="O34" s="269"/>
      <c r="P34" s="269"/>
      <c r="Q34" s="269"/>
      <c r="R34" s="269"/>
      <c r="S34" s="269"/>
      <c r="T34" s="269"/>
      <c r="V34" s="272" t="s">
        <v>129</v>
      </c>
      <c r="W34" s="261"/>
      <c r="X34" s="269">
        <f t="shared" si="0"/>
        <v>0</v>
      </c>
      <c r="Y34" s="269"/>
      <c r="Z34" s="129"/>
      <c r="AA34" s="269"/>
      <c r="AB34" s="269">
        <f t="shared" si="1"/>
        <v>0</v>
      </c>
      <c r="AC34" s="269"/>
      <c r="AD34" s="269"/>
    </row>
    <row r="35" spans="1:30" x14ac:dyDescent="0.35">
      <c r="A35" s="9" t="s">
        <v>76</v>
      </c>
      <c r="C35" s="269"/>
      <c r="D35" s="269"/>
      <c r="E35" s="269"/>
      <c r="F35" s="269"/>
      <c r="G35" s="269"/>
      <c r="H35" s="269"/>
      <c r="I35" s="269"/>
      <c r="L35" s="9" t="s">
        <v>76</v>
      </c>
      <c r="M35" s="261"/>
      <c r="N35" s="269"/>
      <c r="O35" s="269"/>
      <c r="P35" s="269"/>
      <c r="Q35" s="269"/>
      <c r="R35" s="269"/>
      <c r="S35" s="269"/>
      <c r="T35" s="269"/>
      <c r="V35" s="9" t="s">
        <v>76</v>
      </c>
      <c r="W35" s="261"/>
      <c r="X35" s="269">
        <f t="shared" si="0"/>
        <v>0</v>
      </c>
      <c r="Y35" s="269"/>
      <c r="Z35" s="129"/>
      <c r="AA35" s="269"/>
      <c r="AB35" s="269">
        <f t="shared" si="1"/>
        <v>0</v>
      </c>
      <c r="AC35" s="269"/>
      <c r="AD35" s="269"/>
    </row>
    <row r="36" spans="1:30" x14ac:dyDescent="0.35">
      <c r="A36" s="9" t="s">
        <v>77</v>
      </c>
      <c r="C36" s="269"/>
      <c r="D36" s="269"/>
      <c r="E36" s="269"/>
      <c r="F36" s="269"/>
      <c r="G36" s="269"/>
      <c r="H36" s="269"/>
      <c r="I36" s="269"/>
      <c r="L36" s="9" t="s">
        <v>77</v>
      </c>
      <c r="M36" s="261"/>
      <c r="N36" s="269"/>
      <c r="O36" s="269"/>
      <c r="P36" s="269"/>
      <c r="Q36" s="269"/>
      <c r="R36" s="269"/>
      <c r="S36" s="269"/>
      <c r="T36" s="269"/>
      <c r="V36" s="9" t="s">
        <v>77</v>
      </c>
      <c r="W36" s="261"/>
      <c r="X36" s="269">
        <f t="shared" si="0"/>
        <v>0</v>
      </c>
      <c r="Y36" s="269"/>
      <c r="Z36" s="129"/>
      <c r="AA36" s="269"/>
      <c r="AB36" s="269">
        <f t="shared" si="1"/>
        <v>0</v>
      </c>
      <c r="AC36" s="269"/>
      <c r="AD36" s="269"/>
    </row>
    <row r="37" spans="1:30" x14ac:dyDescent="0.35">
      <c r="A37" t="s">
        <v>130</v>
      </c>
      <c r="C37" s="282"/>
      <c r="D37" s="278"/>
      <c r="E37" s="282"/>
      <c r="F37" s="278"/>
      <c r="G37" s="282"/>
      <c r="H37" s="278"/>
      <c r="I37" s="282"/>
      <c r="L37" t="s">
        <v>130</v>
      </c>
      <c r="M37" s="261"/>
      <c r="N37" s="282"/>
      <c r="O37" s="278"/>
      <c r="P37" s="282"/>
      <c r="Q37" s="278"/>
      <c r="R37" s="282"/>
      <c r="S37" s="278"/>
      <c r="T37" s="282"/>
      <c r="V37" t="s">
        <v>130</v>
      </c>
      <c r="W37" s="261"/>
      <c r="X37" s="282">
        <f t="shared" si="0"/>
        <v>0</v>
      </c>
      <c r="Y37" s="269"/>
      <c r="Z37" s="129"/>
      <c r="AA37" s="269"/>
      <c r="AB37" s="282">
        <f t="shared" si="1"/>
        <v>0</v>
      </c>
      <c r="AC37" s="278"/>
      <c r="AD37" s="314"/>
    </row>
    <row r="38" spans="1:30" x14ac:dyDescent="0.35">
      <c r="A38" t="s">
        <v>78</v>
      </c>
      <c r="C38" s="269">
        <v>4114</v>
      </c>
      <c r="D38" s="278"/>
      <c r="E38" s="269">
        <v>355</v>
      </c>
      <c r="F38" s="278"/>
      <c r="G38" s="269">
        <v>3298</v>
      </c>
      <c r="H38" s="278"/>
      <c r="I38" s="282">
        <v>355</v>
      </c>
      <c r="L38" t="s">
        <v>78</v>
      </c>
      <c r="M38" s="261"/>
      <c r="N38" s="129">
        <v>4114</v>
      </c>
      <c r="O38" s="278"/>
      <c r="P38" s="269">
        <v>0</v>
      </c>
      <c r="Q38" s="278"/>
      <c r="R38" s="269">
        <v>3298</v>
      </c>
      <c r="S38" s="278"/>
      <c r="T38" s="282">
        <v>0</v>
      </c>
      <c r="V38" t="s">
        <v>78</v>
      </c>
      <c r="W38" s="261"/>
      <c r="X38" s="129">
        <f t="shared" si="0"/>
        <v>0</v>
      </c>
      <c r="Y38" s="269"/>
      <c r="Z38" s="129"/>
      <c r="AA38" s="269"/>
      <c r="AB38" s="129">
        <f t="shared" si="1"/>
        <v>0</v>
      </c>
      <c r="AC38" s="278"/>
      <c r="AD38" s="314"/>
    </row>
    <row r="39" spans="1:30" x14ac:dyDescent="0.35">
      <c r="A39" t="s">
        <v>79</v>
      </c>
      <c r="C39" s="282"/>
      <c r="D39" s="278"/>
      <c r="E39" s="282"/>
      <c r="F39" s="278"/>
      <c r="G39" s="282"/>
      <c r="H39" s="278"/>
      <c r="I39" s="282"/>
      <c r="L39" t="s">
        <v>79</v>
      </c>
      <c r="M39" s="261"/>
      <c r="N39" s="282"/>
      <c r="O39" s="278"/>
      <c r="P39" s="282"/>
      <c r="Q39" s="278"/>
      <c r="R39" s="282"/>
      <c r="S39" s="278"/>
      <c r="T39" s="282"/>
      <c r="V39" t="s">
        <v>79</v>
      </c>
      <c r="W39" s="261"/>
      <c r="X39" s="282">
        <f t="shared" si="0"/>
        <v>0</v>
      </c>
      <c r="Y39" s="269"/>
      <c r="Z39" s="129"/>
      <c r="AA39" s="269"/>
      <c r="AB39" s="282">
        <f t="shared" si="1"/>
        <v>0</v>
      </c>
      <c r="AC39" s="278"/>
      <c r="AD39" s="314"/>
    </row>
    <row r="40" spans="1:30" x14ac:dyDescent="0.35">
      <c r="A40" t="s">
        <v>77</v>
      </c>
      <c r="C40" s="271">
        <v>-823</v>
      </c>
      <c r="D40" s="269"/>
      <c r="E40" s="283">
        <v>-71</v>
      </c>
      <c r="F40" s="269"/>
      <c r="G40" s="271">
        <v>-660</v>
      </c>
      <c r="H40" s="269"/>
      <c r="I40" s="283">
        <v>-71</v>
      </c>
      <c r="L40" t="s">
        <v>77</v>
      </c>
      <c r="M40" s="261"/>
      <c r="N40" s="130">
        <v>-823</v>
      </c>
      <c r="O40" s="269"/>
      <c r="P40" s="271">
        <v>0</v>
      </c>
      <c r="Q40" s="269"/>
      <c r="R40" s="271">
        <v>-660</v>
      </c>
      <c r="S40" s="269"/>
      <c r="T40" s="283">
        <v>0</v>
      </c>
      <c r="V40" t="s">
        <v>77</v>
      </c>
      <c r="W40" s="261"/>
      <c r="X40" s="130">
        <f t="shared" si="0"/>
        <v>0</v>
      </c>
      <c r="Y40" s="269"/>
      <c r="Z40" s="129"/>
      <c r="AA40" s="269"/>
      <c r="AB40" s="130">
        <f t="shared" si="1"/>
        <v>0</v>
      </c>
      <c r="AC40" s="269"/>
      <c r="AD40" s="314"/>
    </row>
    <row r="41" spans="1:30" x14ac:dyDescent="0.35">
      <c r="A41" s="272" t="s">
        <v>80</v>
      </c>
      <c r="C41" s="284"/>
      <c r="D41" s="269"/>
      <c r="E41" s="282"/>
      <c r="F41" s="269"/>
      <c r="G41" s="282"/>
      <c r="H41" s="269"/>
      <c r="I41" s="282"/>
      <c r="L41" s="272" t="s">
        <v>80</v>
      </c>
      <c r="M41" s="261"/>
      <c r="N41" s="284"/>
      <c r="O41" s="269"/>
      <c r="P41" s="282"/>
      <c r="Q41" s="269"/>
      <c r="R41" s="282"/>
      <c r="S41" s="269"/>
      <c r="T41" s="282"/>
      <c r="V41" s="272" t="s">
        <v>80</v>
      </c>
      <c r="W41" s="261"/>
      <c r="X41" s="284">
        <f t="shared" si="0"/>
        <v>0</v>
      </c>
      <c r="Y41" s="269"/>
      <c r="Z41" s="129"/>
      <c r="AA41" s="269"/>
      <c r="AB41" s="284">
        <f t="shared" si="1"/>
        <v>0</v>
      </c>
      <c r="AC41" s="269"/>
      <c r="AD41" s="314"/>
    </row>
    <row r="42" spans="1:30" x14ac:dyDescent="0.35">
      <c r="A42" s="272" t="s">
        <v>77</v>
      </c>
      <c r="C42" s="280">
        <f>SUM(C38:C41)</f>
        <v>3291</v>
      </c>
      <c r="D42" s="274"/>
      <c r="E42" s="280">
        <f>SUM(E38:E40)</f>
        <v>284</v>
      </c>
      <c r="F42" s="274"/>
      <c r="G42" s="280">
        <f>SUM(G38:G41)</f>
        <v>2638</v>
      </c>
      <c r="H42" s="274"/>
      <c r="I42" s="280">
        <f>SUM(I38:I40)</f>
        <v>284</v>
      </c>
      <c r="L42" s="272" t="s">
        <v>77</v>
      </c>
      <c r="M42" s="261"/>
      <c r="N42" s="280">
        <v>3291</v>
      </c>
      <c r="O42" s="274"/>
      <c r="P42" s="280">
        <v>0</v>
      </c>
      <c r="Q42" s="274"/>
      <c r="R42" s="280">
        <v>2638</v>
      </c>
      <c r="S42" s="274"/>
      <c r="T42" s="280">
        <v>0</v>
      </c>
      <c r="V42" s="272" t="s">
        <v>77</v>
      </c>
      <c r="W42" s="261"/>
      <c r="X42" s="280">
        <f t="shared" si="0"/>
        <v>0</v>
      </c>
      <c r="Y42" s="269"/>
      <c r="Z42" s="129"/>
      <c r="AA42" s="269"/>
      <c r="AB42" s="280">
        <f t="shared" si="1"/>
        <v>0</v>
      </c>
      <c r="AC42" s="274"/>
      <c r="AD42" s="313"/>
    </row>
    <row r="43" spans="1:30" x14ac:dyDescent="0.35">
      <c r="A43" s="2" t="s">
        <v>172</v>
      </c>
      <c r="C43" s="285">
        <f>SUM(C38:C40)</f>
        <v>3291</v>
      </c>
      <c r="D43" s="286"/>
      <c r="E43" s="285">
        <f>SUM(E37:E40)</f>
        <v>284</v>
      </c>
      <c r="F43" s="286"/>
      <c r="G43" s="285">
        <f>SUM(G38:G40)</f>
        <v>2638</v>
      </c>
      <c r="H43" s="286"/>
      <c r="I43" s="285">
        <f>SUM(I37:I40)</f>
        <v>284</v>
      </c>
      <c r="L43" s="2" t="s">
        <v>172</v>
      </c>
      <c r="M43" s="261"/>
      <c r="N43" s="285">
        <v>3291</v>
      </c>
      <c r="O43" s="286"/>
      <c r="P43" s="285">
        <v>0</v>
      </c>
      <c r="Q43" s="286"/>
      <c r="R43" s="285">
        <v>2638</v>
      </c>
      <c r="S43" s="286"/>
      <c r="T43" s="285">
        <v>0</v>
      </c>
      <c r="V43" s="2" t="s">
        <v>172</v>
      </c>
      <c r="W43" s="261"/>
      <c r="X43" s="285">
        <f t="shared" si="0"/>
        <v>0</v>
      </c>
      <c r="Y43" s="269"/>
      <c r="Z43" s="129"/>
      <c r="AA43" s="269"/>
      <c r="AB43" s="285">
        <f t="shared" si="1"/>
        <v>0</v>
      </c>
      <c r="AC43" s="286"/>
      <c r="AD43" s="315"/>
    </row>
    <row r="44" spans="1:30" ht="23" thickBot="1" x14ac:dyDescent="0.4">
      <c r="A44" s="257" t="s">
        <v>131</v>
      </c>
      <c r="C44" s="287">
        <f>C32+C43</f>
        <v>10642</v>
      </c>
      <c r="D44" s="269"/>
      <c r="E44" s="287">
        <f>E32+E43</f>
        <v>87560</v>
      </c>
      <c r="F44" s="269"/>
      <c r="G44" s="287">
        <f>G32+G43</f>
        <v>15228</v>
      </c>
      <c r="H44" s="269"/>
      <c r="I44" s="287">
        <f>I32+I43</f>
        <v>98464</v>
      </c>
      <c r="L44" s="257" t="s">
        <v>131</v>
      </c>
      <c r="M44" s="261"/>
      <c r="N44" s="287">
        <v>12192</v>
      </c>
      <c r="O44" s="269"/>
      <c r="P44" s="287">
        <v>54402</v>
      </c>
      <c r="Q44" s="269"/>
      <c r="R44" s="287">
        <v>13668</v>
      </c>
      <c r="S44" s="269"/>
      <c r="T44" s="287">
        <v>56415</v>
      </c>
      <c r="V44" s="257" t="s">
        <v>131</v>
      </c>
      <c r="W44" s="261"/>
      <c r="X44" s="287">
        <f t="shared" si="0"/>
        <v>-1550</v>
      </c>
      <c r="Y44" s="269"/>
      <c r="Z44" s="129"/>
      <c r="AA44" s="269"/>
      <c r="AB44" s="287">
        <f t="shared" si="1"/>
        <v>1560</v>
      </c>
      <c r="AC44" s="269"/>
      <c r="AD44" s="274"/>
    </row>
    <row r="45" spans="1:30" ht="25" thickTop="1" x14ac:dyDescent="0.4">
      <c r="A45" s="288" t="s">
        <v>164</v>
      </c>
      <c r="B45" s="288"/>
      <c r="C45" s="288"/>
      <c r="D45" s="288"/>
      <c r="E45" s="288"/>
      <c r="F45" s="288"/>
      <c r="G45" s="257"/>
      <c r="H45" s="257"/>
      <c r="I45" s="257"/>
      <c r="L45" s="258" t="s">
        <v>164</v>
      </c>
      <c r="M45" s="258"/>
      <c r="N45" s="258"/>
      <c r="O45" s="258"/>
      <c r="P45" s="258"/>
      <c r="Q45" s="258"/>
      <c r="R45" s="257"/>
      <c r="S45" s="257"/>
      <c r="T45" s="257"/>
      <c r="V45" s="258" t="s">
        <v>164</v>
      </c>
      <c r="W45" s="258"/>
      <c r="X45" s="258"/>
      <c r="Y45" s="258"/>
      <c r="Z45" s="258"/>
      <c r="AA45" s="258"/>
      <c r="AB45" s="258"/>
      <c r="AC45" s="257"/>
      <c r="AD45" s="257"/>
    </row>
    <row r="46" spans="1:30" ht="24" x14ac:dyDescent="0.4">
      <c r="A46" s="289" t="s">
        <v>149</v>
      </c>
      <c r="B46" s="288"/>
      <c r="C46" s="288"/>
      <c r="D46" s="288"/>
      <c r="E46" s="288"/>
      <c r="F46" s="288"/>
      <c r="G46" s="257"/>
      <c r="H46" s="257"/>
      <c r="I46" s="257"/>
      <c r="L46" s="289" t="s">
        <v>149</v>
      </c>
      <c r="M46" s="288"/>
      <c r="N46" s="288"/>
      <c r="O46" s="288"/>
      <c r="P46" s="288"/>
      <c r="Q46" s="288"/>
      <c r="R46" s="257"/>
      <c r="S46" s="257"/>
      <c r="T46" s="257"/>
      <c r="V46" s="289" t="s">
        <v>149</v>
      </c>
      <c r="W46" s="288"/>
      <c r="X46" s="288"/>
      <c r="Y46" s="288"/>
      <c r="Z46" s="288"/>
      <c r="AA46" s="288"/>
      <c r="AB46" s="288"/>
      <c r="AC46" s="257"/>
      <c r="AD46" s="257"/>
    </row>
    <row r="47" spans="1:30" ht="24" x14ac:dyDescent="0.4">
      <c r="A47" s="126" t="s">
        <v>55</v>
      </c>
      <c r="B47" s="258"/>
      <c r="C47" s="257"/>
      <c r="D47" s="257"/>
      <c r="E47" s="257"/>
      <c r="F47" s="257"/>
      <c r="G47" s="257"/>
      <c r="H47" s="257"/>
      <c r="I47" s="257"/>
      <c r="L47" s="126" t="s">
        <v>55</v>
      </c>
      <c r="M47" s="258"/>
      <c r="N47" s="257"/>
      <c r="O47" s="257"/>
      <c r="P47" s="257"/>
      <c r="Q47" s="257"/>
      <c r="R47" s="257"/>
      <c r="S47" s="257"/>
      <c r="T47" s="257"/>
      <c r="V47" s="126" t="s">
        <v>55</v>
      </c>
      <c r="W47" s="258"/>
      <c r="X47" s="257"/>
      <c r="Y47" s="257"/>
      <c r="Z47" s="257"/>
      <c r="AA47" s="257"/>
      <c r="AB47" s="257"/>
      <c r="AC47" s="257"/>
      <c r="AD47" s="257"/>
    </row>
    <row r="48" spans="1:30" ht="24" x14ac:dyDescent="0.4">
      <c r="A48" s="258"/>
      <c r="B48" s="258"/>
      <c r="C48" s="257"/>
      <c r="D48" s="257"/>
      <c r="E48" s="257"/>
      <c r="F48" s="257"/>
      <c r="G48" s="257"/>
      <c r="H48" s="257"/>
      <c r="I48" s="257"/>
      <c r="L48" s="258"/>
      <c r="M48" s="258"/>
      <c r="N48" s="257"/>
      <c r="O48" s="257"/>
      <c r="P48" s="257"/>
      <c r="Q48" s="257"/>
      <c r="R48" s="257"/>
      <c r="S48" s="257"/>
      <c r="T48" s="257"/>
      <c r="V48" s="258"/>
      <c r="W48" s="258"/>
      <c r="X48" s="257"/>
      <c r="Y48" s="257"/>
      <c r="Z48" s="257"/>
      <c r="AA48" s="257"/>
      <c r="AB48" s="257"/>
      <c r="AC48" s="257"/>
      <c r="AD48" s="257"/>
    </row>
    <row r="49" spans="1:30" x14ac:dyDescent="0.35">
      <c r="A49" s="259"/>
      <c r="B49" s="260"/>
      <c r="C49" s="472" t="s">
        <v>2</v>
      </c>
      <c r="D49" s="472"/>
      <c r="E49" s="472"/>
      <c r="F49" s="257"/>
      <c r="G49" s="472" t="s">
        <v>3</v>
      </c>
      <c r="H49" s="472"/>
      <c r="I49" s="472"/>
      <c r="L49" s="259"/>
      <c r="M49" s="260"/>
      <c r="N49" s="257" t="s">
        <v>2</v>
      </c>
      <c r="O49" s="257"/>
      <c r="P49" s="257"/>
      <c r="Q49" s="257"/>
      <c r="R49" s="257" t="s">
        <v>3</v>
      </c>
      <c r="S49" s="257"/>
      <c r="T49" s="257"/>
      <c r="V49" s="259"/>
      <c r="W49" s="260"/>
      <c r="X49" s="257" t="s">
        <v>2</v>
      </c>
      <c r="Y49" s="257"/>
      <c r="Z49" s="257"/>
      <c r="AA49" s="257"/>
      <c r="AB49" s="257" t="s">
        <v>3</v>
      </c>
      <c r="AC49" s="257"/>
      <c r="AD49" s="257"/>
    </row>
    <row r="50" spans="1:30" x14ac:dyDescent="0.35">
      <c r="A50" s="259"/>
      <c r="B50" s="260"/>
      <c r="C50" s="473" t="s">
        <v>169</v>
      </c>
      <c r="D50" s="473"/>
      <c r="E50" s="473"/>
      <c r="F50" s="257"/>
      <c r="G50" s="473" t="s">
        <v>169</v>
      </c>
      <c r="H50" s="473"/>
      <c r="I50" s="473"/>
      <c r="L50" s="259"/>
      <c r="M50" s="260"/>
      <c r="N50" s="259" t="s">
        <v>106</v>
      </c>
      <c r="O50" s="259"/>
      <c r="P50" s="259"/>
      <c r="Q50" s="257"/>
      <c r="R50" s="259" t="s">
        <v>106</v>
      </c>
      <c r="S50" s="259"/>
      <c r="T50" s="259"/>
      <c r="V50" s="259"/>
      <c r="W50" s="260"/>
      <c r="X50" s="259" t="s">
        <v>106</v>
      </c>
      <c r="Y50" s="259"/>
      <c r="Z50" s="259"/>
      <c r="AA50" s="257"/>
      <c r="AB50" s="259" t="s">
        <v>106</v>
      </c>
      <c r="AC50" s="259"/>
      <c r="AD50" s="259"/>
    </row>
    <row r="51" spans="1:30" x14ac:dyDescent="0.35">
      <c r="A51" s="259"/>
      <c r="B51" s="260"/>
      <c r="C51" s="473" t="s">
        <v>167</v>
      </c>
      <c r="D51" s="473"/>
      <c r="E51" s="473"/>
      <c r="F51" s="257"/>
      <c r="G51" s="473" t="s">
        <v>167</v>
      </c>
      <c r="H51" s="473"/>
      <c r="I51" s="473"/>
      <c r="L51" s="259"/>
      <c r="M51" s="260"/>
      <c r="N51" s="259" t="s">
        <v>167</v>
      </c>
      <c r="O51" s="259"/>
      <c r="P51" s="259"/>
      <c r="Q51" s="257"/>
      <c r="R51" s="259" t="s">
        <v>167</v>
      </c>
      <c r="S51" s="259"/>
      <c r="T51" s="259"/>
      <c r="V51" s="259"/>
      <c r="W51" s="260"/>
      <c r="X51" s="259" t="s">
        <v>167</v>
      </c>
      <c r="Y51" s="259"/>
      <c r="Z51" s="259"/>
      <c r="AA51" s="257"/>
      <c r="AB51" s="259" t="s">
        <v>167</v>
      </c>
      <c r="AC51" s="259"/>
      <c r="AD51" s="259"/>
    </row>
    <row r="52" spans="1:30" x14ac:dyDescent="0.35">
      <c r="A52" s="259"/>
      <c r="B52" s="261" t="s">
        <v>7</v>
      </c>
      <c r="C52" s="262" t="s">
        <v>170</v>
      </c>
      <c r="D52" s="263"/>
      <c r="E52" s="262" t="s">
        <v>56</v>
      </c>
      <c r="F52" s="263"/>
      <c r="G52" s="262" t="s">
        <v>170</v>
      </c>
      <c r="H52" s="263"/>
      <c r="I52" s="262" t="s">
        <v>56</v>
      </c>
      <c r="L52" s="259"/>
      <c r="M52" s="261" t="s">
        <v>7</v>
      </c>
      <c r="N52" s="262" t="s">
        <v>170</v>
      </c>
      <c r="O52" s="263"/>
      <c r="P52" s="262" t="s">
        <v>56</v>
      </c>
      <c r="Q52" s="263"/>
      <c r="R52" s="262" t="s">
        <v>170</v>
      </c>
      <c r="S52" s="263"/>
      <c r="T52" s="262" t="s">
        <v>56</v>
      </c>
      <c r="V52" s="259"/>
      <c r="W52" s="261" t="s">
        <v>7</v>
      </c>
      <c r="X52" s="262" t="s">
        <v>170</v>
      </c>
      <c r="Y52" s="263"/>
      <c r="Z52" s="262"/>
      <c r="AA52" s="263"/>
      <c r="AB52" s="262" t="s">
        <v>170</v>
      </c>
      <c r="AC52" s="263"/>
      <c r="AD52" s="262"/>
    </row>
    <row r="53" spans="1:30" x14ac:dyDescent="0.35">
      <c r="A53" s="259"/>
      <c r="C53" s="262"/>
      <c r="D53" s="263"/>
      <c r="E53" s="262" t="s">
        <v>9</v>
      </c>
      <c r="F53" s="263"/>
      <c r="G53" s="262"/>
      <c r="H53" s="263"/>
      <c r="I53" s="262"/>
      <c r="L53" s="259"/>
      <c r="M53" s="261"/>
      <c r="N53" s="262"/>
      <c r="O53" s="263"/>
      <c r="P53" s="262" t="s">
        <v>9</v>
      </c>
      <c r="Q53" s="263"/>
      <c r="R53" s="262"/>
      <c r="S53" s="263"/>
      <c r="T53" s="262"/>
      <c r="V53" s="259"/>
      <c r="W53" s="261"/>
      <c r="X53" s="262"/>
      <c r="Y53" s="263"/>
      <c r="Z53" s="262"/>
      <c r="AA53" s="263"/>
      <c r="AB53" s="262"/>
      <c r="AC53" s="263"/>
      <c r="AD53" s="262"/>
    </row>
    <row r="54" spans="1:30" x14ac:dyDescent="0.35">
      <c r="A54" s="259"/>
      <c r="C54" s="474" t="s">
        <v>10</v>
      </c>
      <c r="D54" s="474"/>
      <c r="E54" s="474"/>
      <c r="F54" s="474"/>
      <c r="G54" s="474"/>
      <c r="H54" s="474"/>
      <c r="I54" s="474"/>
      <c r="L54" s="259"/>
      <c r="M54" s="261"/>
      <c r="N54" s="311" t="s">
        <v>10</v>
      </c>
      <c r="O54" s="311"/>
      <c r="P54" s="311"/>
      <c r="Q54" s="311"/>
      <c r="R54" s="311"/>
      <c r="S54" s="311"/>
      <c r="T54" s="311"/>
      <c r="V54" s="259"/>
      <c r="W54" s="261"/>
      <c r="X54" s="311" t="s">
        <v>10</v>
      </c>
      <c r="Y54" s="311"/>
      <c r="Z54" s="311"/>
      <c r="AA54" s="311"/>
      <c r="AB54" s="311"/>
      <c r="AC54" s="311"/>
      <c r="AD54" s="311"/>
    </row>
    <row r="55" spans="1:30" x14ac:dyDescent="0.35">
      <c r="A55" s="2" t="s">
        <v>83</v>
      </c>
      <c r="B55" s="3"/>
      <c r="C55" s="120"/>
      <c r="D55" s="45"/>
      <c r="E55" s="120"/>
      <c r="F55" s="45"/>
      <c r="G55" s="120"/>
      <c r="H55" s="45"/>
      <c r="I55" s="120"/>
      <c r="L55" s="2" t="s">
        <v>83</v>
      </c>
      <c r="M55" s="3"/>
      <c r="N55" s="120"/>
      <c r="O55" s="45"/>
      <c r="P55" s="120"/>
      <c r="Q55" s="45"/>
      <c r="R55" s="120"/>
      <c r="S55" s="45"/>
      <c r="T55" s="120"/>
      <c r="V55" s="2" t="s">
        <v>83</v>
      </c>
      <c r="W55" s="3"/>
      <c r="X55" s="120"/>
      <c r="Y55" s="45"/>
      <c r="Z55" s="120"/>
      <c r="AA55" s="45"/>
      <c r="AB55" s="120"/>
      <c r="AC55" s="45"/>
      <c r="AD55" s="120"/>
    </row>
    <row r="56" spans="1:30" x14ac:dyDescent="0.35">
      <c r="A56" s="74" t="s">
        <v>84</v>
      </c>
      <c r="B56" s="3"/>
      <c r="C56" s="290">
        <f>C60-C59</f>
        <v>7853</v>
      </c>
      <c r="D56" s="291"/>
      <c r="E56" s="268">
        <f>E60-E58-E59</f>
        <v>90789</v>
      </c>
      <c r="F56" s="291"/>
      <c r="G56" s="290">
        <f>G32</f>
        <v>12590</v>
      </c>
      <c r="H56" s="291"/>
      <c r="I56" s="269">
        <f>I32</f>
        <v>98180</v>
      </c>
      <c r="L56" s="74" t="s">
        <v>84</v>
      </c>
      <c r="M56" s="3"/>
      <c r="N56" s="129">
        <v>9038</v>
      </c>
      <c r="O56" s="291"/>
      <c r="P56" s="269">
        <v>52779</v>
      </c>
      <c r="Q56" s="291"/>
      <c r="R56" s="269">
        <v>11030</v>
      </c>
      <c r="S56" s="291"/>
      <c r="T56" s="269">
        <v>56415</v>
      </c>
      <c r="V56" s="74" t="s">
        <v>84</v>
      </c>
      <c r="W56" s="3"/>
      <c r="X56" s="129">
        <f>C56-N56</f>
        <v>-1185</v>
      </c>
      <c r="Y56" s="269"/>
      <c r="Z56" s="129"/>
      <c r="AA56" s="269"/>
      <c r="AB56" s="129">
        <f t="shared" ref="AB56:AB58" si="2">G56-R56</f>
        <v>1560</v>
      </c>
      <c r="AC56" s="291"/>
      <c r="AD56" s="269"/>
    </row>
    <row r="57" spans="1:30" x14ac:dyDescent="0.35">
      <c r="A57" s="74" t="s">
        <v>147</v>
      </c>
      <c r="B57" s="3"/>
      <c r="C57" s="269"/>
      <c r="D57" s="291"/>
      <c r="E57" s="269"/>
      <c r="F57" s="291"/>
      <c r="G57" s="269"/>
      <c r="H57" s="291"/>
      <c r="I57" s="269"/>
      <c r="L57" s="74" t="s">
        <v>147</v>
      </c>
      <c r="M57" s="3"/>
      <c r="N57" s="291"/>
      <c r="O57" s="291"/>
      <c r="P57" s="269"/>
      <c r="Q57" s="291"/>
      <c r="R57" s="269"/>
      <c r="S57" s="291"/>
      <c r="T57" s="269"/>
      <c r="V57" s="74" t="s">
        <v>147</v>
      </c>
      <c r="W57" s="3"/>
      <c r="X57" s="129">
        <f t="shared" ref="X57:X60" si="3">C57-N57</f>
        <v>0</v>
      </c>
      <c r="Y57" s="269"/>
      <c r="Z57" s="129"/>
      <c r="AA57" s="269"/>
      <c r="AB57" s="291">
        <f t="shared" si="2"/>
        <v>0</v>
      </c>
      <c r="AC57" s="291"/>
      <c r="AD57" s="269"/>
    </row>
    <row r="58" spans="1:30" x14ac:dyDescent="0.35">
      <c r="A58" s="74" t="s">
        <v>148</v>
      </c>
      <c r="B58" s="3">
        <v>7</v>
      </c>
      <c r="C58" s="292">
        <v>0</v>
      </c>
      <c r="D58" s="291"/>
      <c r="E58" s="292">
        <v>954</v>
      </c>
      <c r="F58" s="291"/>
      <c r="G58" s="291">
        <v>0</v>
      </c>
      <c r="H58" s="291"/>
      <c r="I58" s="291">
        <v>0</v>
      </c>
      <c r="L58" s="74" t="s">
        <v>148</v>
      </c>
      <c r="M58" s="3">
        <v>7</v>
      </c>
      <c r="N58" s="291">
        <v>0</v>
      </c>
      <c r="O58" s="291"/>
      <c r="P58" s="292">
        <v>2829</v>
      </c>
      <c r="Q58" s="291"/>
      <c r="R58" s="269">
        <v>0</v>
      </c>
      <c r="S58" s="291"/>
      <c r="T58" s="291">
        <v>0</v>
      </c>
      <c r="V58" s="74" t="s">
        <v>148</v>
      </c>
      <c r="W58" s="3">
        <v>7</v>
      </c>
      <c r="X58" s="129">
        <f t="shared" si="3"/>
        <v>0</v>
      </c>
      <c r="Y58" s="269"/>
      <c r="Z58" s="129"/>
      <c r="AA58" s="269"/>
      <c r="AB58" s="291">
        <f t="shared" si="2"/>
        <v>0</v>
      </c>
      <c r="AC58" s="291"/>
      <c r="AD58" s="316"/>
    </row>
    <row r="59" spans="1:30" x14ac:dyDescent="0.35">
      <c r="A59" s="74" t="s">
        <v>85</v>
      </c>
      <c r="B59" s="3"/>
      <c r="C59" s="270">
        <v>-502</v>
      </c>
      <c r="D59" s="291"/>
      <c r="E59" s="270">
        <v>-4467</v>
      </c>
      <c r="F59" s="291"/>
      <c r="G59" s="293">
        <v>0</v>
      </c>
      <c r="H59" s="291"/>
      <c r="I59" s="293">
        <v>0</v>
      </c>
      <c r="L59" s="74" t="s">
        <v>85</v>
      </c>
      <c r="M59" s="3"/>
      <c r="N59" s="129">
        <v>-137</v>
      </c>
      <c r="O59" s="291"/>
      <c r="P59" s="269">
        <v>-1206</v>
      </c>
      <c r="Q59" s="291"/>
      <c r="R59" s="271">
        <v>0</v>
      </c>
      <c r="S59" s="291"/>
      <c r="T59" s="293">
        <v>0</v>
      </c>
      <c r="V59" s="74" t="s">
        <v>85</v>
      </c>
      <c r="W59" s="3"/>
      <c r="X59" s="129">
        <f>C59-N59</f>
        <v>-365</v>
      </c>
      <c r="Y59" s="269"/>
      <c r="Z59" s="129"/>
      <c r="AA59" s="269"/>
      <c r="AB59" s="129">
        <f t="shared" ref="AB59" si="4">G59-R59</f>
        <v>0</v>
      </c>
      <c r="AC59" s="291"/>
      <c r="AD59" s="316"/>
    </row>
    <row r="60" spans="1:30" ht="23" thickBot="1" x14ac:dyDescent="0.4">
      <c r="A60" s="70" t="s">
        <v>74</v>
      </c>
      <c r="B60" s="19"/>
      <c r="C60" s="294">
        <f>C32</f>
        <v>7351</v>
      </c>
      <c r="D60" s="295"/>
      <c r="E60" s="294">
        <f>E32</f>
        <v>87276</v>
      </c>
      <c r="F60" s="295"/>
      <c r="G60" s="294">
        <f>SUM(G56:G59)</f>
        <v>12590</v>
      </c>
      <c r="H60" s="295"/>
      <c r="I60" s="294">
        <f>SUM(I56:I59)</f>
        <v>98180</v>
      </c>
      <c r="L60" s="70" t="s">
        <v>74</v>
      </c>
      <c r="M60" s="19"/>
      <c r="N60" s="294">
        <v>8901</v>
      </c>
      <c r="O60" s="295"/>
      <c r="P60" s="294">
        <v>54402</v>
      </c>
      <c r="Q60" s="295"/>
      <c r="R60" s="294">
        <v>11030</v>
      </c>
      <c r="S60" s="295"/>
      <c r="T60" s="294">
        <v>56415</v>
      </c>
      <c r="V60" s="70" t="s">
        <v>74</v>
      </c>
      <c r="W60" s="19"/>
      <c r="X60" s="129">
        <f t="shared" si="3"/>
        <v>-1550</v>
      </c>
      <c r="Y60" s="295"/>
      <c r="Z60" s="294"/>
      <c r="AA60" s="295"/>
      <c r="AB60" s="294">
        <v>11030</v>
      </c>
      <c r="AC60" s="295"/>
      <c r="AD60" s="317"/>
    </row>
    <row r="61" spans="1:30" ht="23" thickTop="1" x14ac:dyDescent="0.35">
      <c r="A61" s="70"/>
      <c r="B61" s="19"/>
      <c r="C61" s="48"/>
      <c r="D61" s="48"/>
      <c r="E61" s="48"/>
      <c r="F61" s="48"/>
      <c r="G61" s="48"/>
      <c r="H61" s="48"/>
      <c r="I61" s="48"/>
      <c r="L61" s="70"/>
      <c r="M61" s="19"/>
      <c r="N61" s="48"/>
      <c r="O61" s="48"/>
      <c r="P61" s="48"/>
      <c r="Q61" s="48"/>
      <c r="R61" s="48"/>
      <c r="S61" s="48"/>
      <c r="T61" s="48"/>
      <c r="V61" s="70"/>
      <c r="W61" s="19"/>
      <c r="X61" s="48"/>
      <c r="Y61" s="48"/>
      <c r="Z61" s="48"/>
      <c r="AA61" s="48"/>
      <c r="AB61" s="48"/>
      <c r="AC61" s="48"/>
      <c r="AD61" s="48"/>
    </row>
    <row r="62" spans="1:30" x14ac:dyDescent="0.35">
      <c r="A62" s="70" t="s">
        <v>173</v>
      </c>
      <c r="B62" s="3"/>
      <c r="C62" s="44"/>
      <c r="D62" s="44"/>
      <c r="E62" s="44"/>
      <c r="F62" s="44"/>
      <c r="G62" s="44"/>
      <c r="H62" s="44"/>
      <c r="I62" s="44"/>
      <c r="L62" s="70" t="s">
        <v>173</v>
      </c>
      <c r="M62" s="3"/>
      <c r="N62" s="44"/>
      <c r="O62" s="44"/>
      <c r="P62" s="44"/>
      <c r="Q62" s="44"/>
      <c r="R62" s="44"/>
      <c r="S62" s="44"/>
      <c r="T62" s="44"/>
      <c r="V62" s="70" t="s">
        <v>173</v>
      </c>
      <c r="W62" s="3"/>
      <c r="X62" s="44"/>
      <c r="Y62" s="44"/>
      <c r="Z62" s="44"/>
      <c r="AA62" s="44"/>
      <c r="AB62" s="44"/>
      <c r="AC62" s="44"/>
      <c r="AD62" s="44"/>
    </row>
    <row r="63" spans="1:30" x14ac:dyDescent="0.35">
      <c r="A63" s="74" t="s">
        <v>84</v>
      </c>
      <c r="B63" s="3"/>
      <c r="C63" s="269">
        <f>C67-C66</f>
        <v>11115</v>
      </c>
      <c r="D63" s="291"/>
      <c r="E63" s="269">
        <f>E67-E66-E65</f>
        <v>91073</v>
      </c>
      <c r="F63" s="291"/>
      <c r="G63" s="269">
        <f>G44</f>
        <v>15228</v>
      </c>
      <c r="H63" s="291"/>
      <c r="I63" s="269">
        <f>I44</f>
        <v>98464</v>
      </c>
      <c r="L63" s="74" t="s">
        <v>84</v>
      </c>
      <c r="M63" s="3"/>
      <c r="N63" s="129">
        <v>12329</v>
      </c>
      <c r="O63" s="291"/>
      <c r="P63" s="269">
        <v>52779</v>
      </c>
      <c r="Q63" s="291"/>
      <c r="R63" s="269">
        <v>13668</v>
      </c>
      <c r="S63" s="291"/>
      <c r="T63" s="269">
        <v>56415</v>
      </c>
      <c r="V63" s="74" t="s">
        <v>84</v>
      </c>
      <c r="W63" s="3"/>
      <c r="X63" s="129">
        <f>C63-N63</f>
        <v>-1214</v>
      </c>
      <c r="Y63" s="269"/>
      <c r="Z63" s="129"/>
      <c r="AA63" s="269"/>
      <c r="AB63" s="129">
        <f t="shared" ref="AB63" si="5">G63-R63</f>
        <v>1560</v>
      </c>
      <c r="AC63" s="282">
        <f t="shared" ref="AC63" si="6">H63-S63</f>
        <v>0</v>
      </c>
      <c r="AD63" s="269"/>
    </row>
    <row r="64" spans="1:30" x14ac:dyDescent="0.35">
      <c r="A64" s="74" t="s">
        <v>147</v>
      </c>
      <c r="B64" s="3"/>
      <c r="C64" s="269"/>
      <c r="D64" s="291"/>
      <c r="E64" s="269"/>
      <c r="F64" s="291"/>
      <c r="G64" s="269"/>
      <c r="H64" s="291"/>
      <c r="I64" s="269"/>
      <c r="L64" s="74" t="s">
        <v>147</v>
      </c>
      <c r="M64" s="3"/>
      <c r="N64" s="291"/>
      <c r="O64" s="291"/>
      <c r="P64" s="269"/>
      <c r="Q64" s="291"/>
      <c r="R64" s="269"/>
      <c r="S64" s="291"/>
      <c r="T64" s="269"/>
      <c r="V64" s="74" t="s">
        <v>147</v>
      </c>
      <c r="W64" s="3"/>
      <c r="X64" s="129">
        <f t="shared" ref="X64:X66" si="7">C64-N64</f>
        <v>0</v>
      </c>
      <c r="Y64" s="269"/>
      <c r="Z64" s="129"/>
      <c r="AA64" s="269"/>
      <c r="AB64" s="129">
        <f t="shared" ref="AB64:AB66" si="8">G64-R64</f>
        <v>0</v>
      </c>
      <c r="AC64" s="291"/>
      <c r="AD64" s="269"/>
    </row>
    <row r="65" spans="1:30" x14ac:dyDescent="0.35">
      <c r="A65" s="74" t="s">
        <v>148</v>
      </c>
      <c r="B65" s="3">
        <v>7</v>
      </c>
      <c r="C65" s="292">
        <v>0</v>
      </c>
      <c r="D65" s="291"/>
      <c r="E65" s="292">
        <v>954</v>
      </c>
      <c r="F65" s="291"/>
      <c r="G65" s="291">
        <v>0</v>
      </c>
      <c r="H65" s="291"/>
      <c r="I65" s="291">
        <v>0</v>
      </c>
      <c r="L65" s="74" t="s">
        <v>148</v>
      </c>
      <c r="M65" s="3">
        <v>7</v>
      </c>
      <c r="N65" s="291">
        <v>0</v>
      </c>
      <c r="O65" s="291"/>
      <c r="P65" s="292">
        <v>2829</v>
      </c>
      <c r="Q65" s="291"/>
      <c r="R65" s="269">
        <v>0</v>
      </c>
      <c r="S65" s="291"/>
      <c r="T65" s="291">
        <v>0</v>
      </c>
      <c r="V65" s="74" t="s">
        <v>148</v>
      </c>
      <c r="W65" s="3">
        <v>7</v>
      </c>
      <c r="X65" s="129">
        <f t="shared" si="7"/>
        <v>0</v>
      </c>
      <c r="Y65" s="269"/>
      <c r="Z65" s="129"/>
      <c r="AA65" s="269"/>
      <c r="AB65" s="129">
        <f t="shared" si="8"/>
        <v>0</v>
      </c>
      <c r="AC65" s="291"/>
      <c r="AD65" s="316"/>
    </row>
    <row r="66" spans="1:30" x14ac:dyDescent="0.35">
      <c r="A66" s="74" t="s">
        <v>85</v>
      </c>
      <c r="B66" s="3"/>
      <c r="C66" s="270">
        <v>-473</v>
      </c>
      <c r="D66" s="291"/>
      <c r="E66" s="269">
        <v>-4467</v>
      </c>
      <c r="F66" s="291"/>
      <c r="G66" s="293">
        <v>0</v>
      </c>
      <c r="H66" s="291"/>
      <c r="I66" s="293">
        <v>0</v>
      </c>
      <c r="L66" s="74" t="s">
        <v>85</v>
      </c>
      <c r="M66" s="3"/>
      <c r="N66" s="306">
        <v>-137</v>
      </c>
      <c r="O66" s="291"/>
      <c r="P66" s="269">
        <v>-1206</v>
      </c>
      <c r="Q66" s="291"/>
      <c r="R66" s="271">
        <v>0</v>
      </c>
      <c r="S66" s="291"/>
      <c r="T66" s="293">
        <v>0</v>
      </c>
      <c r="V66" s="74" t="s">
        <v>85</v>
      </c>
      <c r="W66" s="3"/>
      <c r="X66" s="129">
        <f t="shared" si="7"/>
        <v>-336</v>
      </c>
      <c r="Y66" s="269"/>
      <c r="Z66" s="129"/>
      <c r="AA66" s="269"/>
      <c r="AB66" s="129">
        <f t="shared" si="8"/>
        <v>0</v>
      </c>
      <c r="AC66" s="291"/>
      <c r="AD66" s="316"/>
    </row>
    <row r="67" spans="1:30" ht="23" thickBot="1" x14ac:dyDescent="0.4">
      <c r="A67" s="70" t="s">
        <v>131</v>
      </c>
      <c r="B67" s="19"/>
      <c r="C67" s="294">
        <f>C44</f>
        <v>10642</v>
      </c>
      <c r="D67" s="295"/>
      <c r="E67" s="294">
        <f>E44</f>
        <v>87560</v>
      </c>
      <c r="F67" s="295"/>
      <c r="G67" s="294">
        <f>SUM(G63:G66)</f>
        <v>15228</v>
      </c>
      <c r="H67" s="295"/>
      <c r="I67" s="294">
        <f>SUM(I63:I66)</f>
        <v>98464</v>
      </c>
      <c r="L67" s="70" t="s">
        <v>131</v>
      </c>
      <c r="M67" s="19"/>
      <c r="N67" s="294">
        <v>12192</v>
      </c>
      <c r="O67" s="295"/>
      <c r="P67" s="294">
        <v>54402</v>
      </c>
      <c r="Q67" s="295"/>
      <c r="R67" s="294">
        <v>13668</v>
      </c>
      <c r="S67" s="295"/>
      <c r="T67" s="294">
        <v>56415</v>
      </c>
      <c r="V67" s="70" t="s">
        <v>131</v>
      </c>
      <c r="W67" s="19"/>
      <c r="X67" s="294">
        <f t="shared" ref="X67" si="9">C67-N67</f>
        <v>-1550</v>
      </c>
      <c r="Y67" s="269"/>
      <c r="Z67" s="129"/>
      <c r="AA67" s="269"/>
      <c r="AB67" s="294">
        <f t="shared" ref="AB67" si="10">G67-R67</f>
        <v>1560</v>
      </c>
      <c r="AC67" s="295"/>
      <c r="AD67" s="317"/>
    </row>
    <row r="68" spans="1:30" ht="23" thickTop="1" x14ac:dyDescent="0.35">
      <c r="A68" s="2"/>
      <c r="B68" s="3"/>
      <c r="C68" s="119"/>
      <c r="D68" s="119"/>
      <c r="E68" s="119"/>
      <c r="F68" s="119"/>
      <c r="G68" s="119"/>
      <c r="H68" s="119"/>
      <c r="I68" s="119"/>
      <c r="L68" s="2"/>
      <c r="M68" s="3"/>
      <c r="N68" s="119"/>
      <c r="O68" s="119"/>
      <c r="P68" s="119"/>
      <c r="Q68" s="119"/>
      <c r="R68" s="119"/>
      <c r="S68" s="119"/>
      <c r="T68" s="119"/>
      <c r="V68" s="2"/>
      <c r="W68" s="3"/>
      <c r="X68" s="119"/>
      <c r="Y68" s="119"/>
      <c r="Z68" s="119"/>
      <c r="AA68" s="119"/>
      <c r="AB68" s="119"/>
      <c r="AC68" s="119"/>
      <c r="AD68" s="119"/>
    </row>
    <row r="69" spans="1:30" ht="23" thickBot="1" x14ac:dyDescent="0.4">
      <c r="A69" s="2" t="s">
        <v>133</v>
      </c>
      <c r="B69" s="3">
        <v>13</v>
      </c>
      <c r="C69" s="122">
        <f>C56/C90</f>
        <v>8.8436407601184125E-3</v>
      </c>
      <c r="D69" s="123"/>
      <c r="E69" s="122">
        <f>E56/E90</f>
        <v>0.10938433734939759</v>
      </c>
      <c r="F69" s="123"/>
      <c r="G69" s="122">
        <f>G56/G90</f>
        <v>1.4178204147445667E-2</v>
      </c>
      <c r="H69" s="123"/>
      <c r="I69" s="122">
        <f>I56/I90</f>
        <v>0.11828915662650602</v>
      </c>
      <c r="L69" s="2" t="s">
        <v>133</v>
      </c>
      <c r="M69" s="3">
        <v>13</v>
      </c>
      <c r="N69" s="122">
        <v>1.0178126217999519E-2</v>
      </c>
      <c r="O69" s="123"/>
      <c r="P69" s="122">
        <v>6.3589156626506022E-2</v>
      </c>
      <c r="Q69" s="123"/>
      <c r="R69" s="122">
        <v>1.2421413164918642E-2</v>
      </c>
      <c r="S69" s="123"/>
      <c r="T69" s="122">
        <v>6.796987951807229E-2</v>
      </c>
      <c r="V69" s="2" t="s">
        <v>133</v>
      </c>
      <c r="W69" s="3">
        <v>13</v>
      </c>
      <c r="X69" s="122"/>
      <c r="Y69" s="269"/>
      <c r="Z69" s="129"/>
      <c r="AA69" s="269"/>
      <c r="AB69" s="122"/>
      <c r="AC69" s="123"/>
      <c r="AD69" s="123"/>
    </row>
    <row r="70" spans="1:30" ht="23" thickTop="1" x14ac:dyDescent="0.35">
      <c r="A70" s="2"/>
      <c r="B70" s="3"/>
      <c r="C70" s="123"/>
      <c r="D70" s="123"/>
      <c r="E70" s="123"/>
      <c r="F70" s="123"/>
      <c r="G70" s="123"/>
      <c r="H70" s="123"/>
      <c r="I70" s="123"/>
      <c r="L70" s="2"/>
      <c r="M70" s="3"/>
      <c r="N70" s="123"/>
      <c r="O70" s="123"/>
      <c r="P70" s="123"/>
      <c r="Q70" s="123"/>
      <c r="R70" s="123"/>
      <c r="S70" s="123"/>
      <c r="T70" s="123"/>
      <c r="V70" s="2"/>
      <c r="W70" s="3"/>
      <c r="X70" s="123"/>
      <c r="Y70" s="123"/>
      <c r="Z70" s="123"/>
      <c r="AA70" s="123"/>
      <c r="AB70" s="123"/>
      <c r="AC70" s="123"/>
      <c r="AD70" s="123"/>
    </row>
    <row r="71" spans="1:30" x14ac:dyDescent="0.35">
      <c r="C71" s="296">
        <f>C67-C44</f>
        <v>0</v>
      </c>
      <c r="D71" s="296">
        <f t="shared" ref="D71:F71" si="11">D67-D44</f>
        <v>0</v>
      </c>
      <c r="E71" s="296">
        <f>E67-E44</f>
        <v>0</v>
      </c>
      <c r="F71" s="296">
        <f t="shared" si="11"/>
        <v>0</v>
      </c>
      <c r="G71" s="296">
        <f>G67-G44</f>
        <v>0</v>
      </c>
      <c r="H71" s="296"/>
      <c r="I71" s="296">
        <f>I67-I44</f>
        <v>0</v>
      </c>
      <c r="N71" s="296">
        <v>0</v>
      </c>
      <c r="R71" s="296">
        <v>0</v>
      </c>
      <c r="X71" s="296">
        <v>0</v>
      </c>
      <c r="AB71" s="296">
        <v>0</v>
      </c>
    </row>
    <row r="73" spans="1:30" x14ac:dyDescent="0.35">
      <c r="C73" s="298">
        <v>43465</v>
      </c>
      <c r="E73" s="298">
        <v>43100</v>
      </c>
      <c r="G73" s="298">
        <v>43465</v>
      </c>
      <c r="I73" s="298">
        <v>43100</v>
      </c>
      <c r="N73" s="298">
        <v>43465</v>
      </c>
      <c r="P73" s="298">
        <v>43100</v>
      </c>
      <c r="R73" s="298">
        <v>43465</v>
      </c>
      <c r="T73" s="298">
        <v>43100</v>
      </c>
      <c r="X73" s="298">
        <v>43465</v>
      </c>
      <c r="Z73" s="298"/>
      <c r="AB73" s="298">
        <v>43465</v>
      </c>
      <c r="AD73" s="298"/>
    </row>
    <row r="74" spans="1:30" x14ac:dyDescent="0.35">
      <c r="A74" s="299" t="s">
        <v>89</v>
      </c>
      <c r="B74" s="300">
        <v>6800000</v>
      </c>
      <c r="C74" s="300">
        <f>B74</f>
        <v>6800000</v>
      </c>
      <c r="D74" s="300"/>
      <c r="E74" s="300"/>
      <c r="F74" s="300"/>
      <c r="G74" s="300">
        <f>B74</f>
        <v>6800000</v>
      </c>
      <c r="L74" s="299" t="s">
        <v>89</v>
      </c>
      <c r="M74" s="308">
        <v>6800000</v>
      </c>
      <c r="N74" s="300">
        <v>6800000</v>
      </c>
      <c r="O74" s="300"/>
      <c r="P74" s="300"/>
      <c r="Q74" s="300"/>
      <c r="R74" s="300">
        <v>6800000</v>
      </c>
      <c r="V74" s="299" t="s">
        <v>89</v>
      </c>
      <c r="W74" s="308">
        <v>6800000</v>
      </c>
      <c r="X74" s="300">
        <v>6800000</v>
      </c>
      <c r="Y74" s="300"/>
      <c r="Z74" s="300"/>
      <c r="AA74" s="300"/>
      <c r="AB74" s="300">
        <v>6800000</v>
      </c>
    </row>
    <row r="75" spans="1:30" x14ac:dyDescent="0.35">
      <c r="A75" s="301">
        <v>43153</v>
      </c>
      <c r="B75" s="300">
        <v>1500000</v>
      </c>
      <c r="C75" s="300">
        <f>G75</f>
        <v>1286301</v>
      </c>
      <c r="D75" s="300"/>
      <c r="E75" s="300"/>
      <c r="F75" s="300"/>
      <c r="G75" s="300">
        <f>ROUND(B75*(G73-A75+1)/(365),0)</f>
        <v>1286301</v>
      </c>
      <c r="L75" s="301">
        <v>43153</v>
      </c>
      <c r="M75" s="308">
        <v>1500000</v>
      </c>
      <c r="N75" s="300">
        <v>1286301</v>
      </c>
      <c r="O75" s="300"/>
      <c r="P75" s="300"/>
      <c r="Q75" s="300"/>
      <c r="R75" s="300">
        <v>1286301</v>
      </c>
      <c r="V75" s="301">
        <v>43153</v>
      </c>
      <c r="W75" s="308">
        <v>1500000</v>
      </c>
      <c r="X75" s="300">
        <v>1286301</v>
      </c>
      <c r="Y75" s="300"/>
      <c r="Z75" s="300"/>
      <c r="AA75" s="300"/>
      <c r="AB75" s="300">
        <v>1286301</v>
      </c>
    </row>
    <row r="76" spans="1:30" x14ac:dyDescent="0.35">
      <c r="A76" s="301">
        <v>43291</v>
      </c>
      <c r="B76" s="300">
        <v>430000</v>
      </c>
      <c r="C76" s="300">
        <f>G76</f>
        <v>206164</v>
      </c>
      <c r="D76" s="300"/>
      <c r="E76" s="300"/>
      <c r="F76" s="300"/>
      <c r="G76" s="300">
        <f>ROUND(B76*(G73-A76+1)/(365),0)</f>
        <v>206164</v>
      </c>
      <c r="L76" s="301">
        <v>43291</v>
      </c>
      <c r="M76" s="308">
        <v>430000</v>
      </c>
      <c r="N76" s="300">
        <v>206164</v>
      </c>
      <c r="O76" s="300"/>
      <c r="P76" s="300"/>
      <c r="Q76" s="300"/>
      <c r="R76" s="300">
        <v>206164</v>
      </c>
      <c r="V76" s="301">
        <v>43291</v>
      </c>
      <c r="W76" s="308">
        <v>430000</v>
      </c>
      <c r="X76" s="300">
        <v>206164</v>
      </c>
      <c r="Y76" s="300"/>
      <c r="Z76" s="300"/>
      <c r="AA76" s="300"/>
      <c r="AB76" s="300">
        <v>206164</v>
      </c>
    </row>
    <row r="77" spans="1:30" x14ac:dyDescent="0.35">
      <c r="A77" s="301">
        <v>43459</v>
      </c>
      <c r="B77" s="300">
        <v>149827</v>
      </c>
      <c r="C77" s="300">
        <f>G77</f>
        <v>2873</v>
      </c>
      <c r="D77" s="300"/>
      <c r="E77" s="300"/>
      <c r="F77" s="300"/>
      <c r="G77" s="300">
        <f>ROUND(B77*(G73-A77+1)/(365),0)</f>
        <v>2873</v>
      </c>
      <c r="L77" s="301">
        <v>43459</v>
      </c>
      <c r="M77" s="308">
        <v>149827</v>
      </c>
      <c r="N77" s="300">
        <v>2873</v>
      </c>
      <c r="O77" s="300"/>
      <c r="P77" s="300"/>
      <c r="Q77" s="300"/>
      <c r="R77" s="300">
        <v>2873</v>
      </c>
      <c r="V77" s="301">
        <v>43459</v>
      </c>
      <c r="W77" s="308">
        <v>149827</v>
      </c>
      <c r="X77" s="300">
        <v>2873</v>
      </c>
      <c r="Y77" s="300"/>
      <c r="Z77" s="300"/>
      <c r="AA77" s="300"/>
      <c r="AB77" s="300">
        <v>2873</v>
      </c>
    </row>
    <row r="78" spans="1:30" ht="23" thickBot="1" x14ac:dyDescent="0.4">
      <c r="A78" s="299" t="s">
        <v>141</v>
      </c>
      <c r="B78" s="300"/>
      <c r="C78" s="302">
        <f>SUM(C74:C77)</f>
        <v>8295338</v>
      </c>
      <c r="D78" s="300"/>
      <c r="E78" s="300"/>
      <c r="F78" s="300"/>
      <c r="G78" s="302">
        <f>SUM(G74:G77)</f>
        <v>8295338</v>
      </c>
      <c r="L78" s="299" t="s">
        <v>141</v>
      </c>
      <c r="M78" s="308"/>
      <c r="N78" s="302">
        <v>8295338</v>
      </c>
      <c r="O78" s="300"/>
      <c r="P78" s="300"/>
      <c r="Q78" s="300"/>
      <c r="R78" s="302">
        <v>8295338</v>
      </c>
      <c r="V78" s="299" t="s">
        <v>141</v>
      </c>
      <c r="W78" s="308"/>
      <c r="X78" s="302">
        <v>8295338</v>
      </c>
      <c r="Y78" s="300"/>
      <c r="Z78" s="300"/>
      <c r="AA78" s="300"/>
      <c r="AB78" s="302">
        <v>8295338</v>
      </c>
    </row>
    <row r="79" spans="1:30" ht="23" thickTop="1" x14ac:dyDescent="0.35"/>
    <row r="81" spans="1:30" x14ac:dyDescent="0.35">
      <c r="A81" s="299" t="s">
        <v>89</v>
      </c>
      <c r="B81" s="300"/>
      <c r="E81" s="300">
        <v>2000000</v>
      </c>
      <c r="I81" s="300">
        <v>2000000</v>
      </c>
      <c r="L81" s="299" t="s">
        <v>89</v>
      </c>
      <c r="M81" s="308"/>
      <c r="P81" s="300">
        <v>2000000</v>
      </c>
      <c r="T81" s="300">
        <v>2000000</v>
      </c>
      <c r="V81" s="299" t="s">
        <v>89</v>
      </c>
      <c r="W81" s="308"/>
      <c r="Z81" s="300"/>
      <c r="AD81" s="300"/>
    </row>
    <row r="82" spans="1:30" x14ac:dyDescent="0.35">
      <c r="A82" s="301">
        <v>43010</v>
      </c>
      <c r="B82" s="300">
        <v>4800000</v>
      </c>
      <c r="E82" s="300">
        <f>I82</f>
        <v>1196712</v>
      </c>
      <c r="G82" s="300"/>
      <c r="I82" s="300">
        <f>ROUND(B82*(I73-A82+1)/(365),0)</f>
        <v>1196712</v>
      </c>
      <c r="L82" s="309">
        <v>43010</v>
      </c>
      <c r="M82" s="308">
        <v>4800000</v>
      </c>
      <c r="P82" s="300">
        <v>1196712</v>
      </c>
      <c r="R82" s="300"/>
      <c r="T82" s="300">
        <v>1196712</v>
      </c>
      <c r="V82" s="309">
        <v>43010</v>
      </c>
      <c r="W82" s="308">
        <v>4800000</v>
      </c>
      <c r="Z82" s="300"/>
      <c r="AD82" s="300"/>
    </row>
    <row r="83" spans="1:30" ht="23" thickBot="1" x14ac:dyDescent="0.4">
      <c r="A83" s="299" t="s">
        <v>141</v>
      </c>
      <c r="B83" s="300"/>
      <c r="E83" s="302">
        <f>SUM(E81:E82)</f>
        <v>3196712</v>
      </c>
      <c r="G83" s="296">
        <f>E63/E83</f>
        <v>2.8489585549151753E-2</v>
      </c>
      <c r="I83" s="302">
        <f>SUM(I81:I82)</f>
        <v>3196712</v>
      </c>
      <c r="L83" s="299" t="s">
        <v>141</v>
      </c>
      <c r="M83" s="308"/>
      <c r="P83" s="302">
        <v>3196712</v>
      </c>
      <c r="R83" s="296">
        <v>1.6510401937991286E-2</v>
      </c>
      <c r="T83" s="302">
        <v>3196712</v>
      </c>
      <c r="V83" s="299" t="s">
        <v>141</v>
      </c>
      <c r="W83" s="308"/>
      <c r="Z83" s="302"/>
      <c r="AB83" s="296">
        <v>1.6510401937991286E-2</v>
      </c>
      <c r="AD83" s="300"/>
    </row>
    <row r="84" spans="1:30" ht="23" thickTop="1" x14ac:dyDescent="0.35"/>
    <row r="90" spans="1:30" x14ac:dyDescent="0.35">
      <c r="C90" s="303">
        <v>887982.7</v>
      </c>
      <c r="E90" s="300">
        <v>830000</v>
      </c>
      <c r="G90" s="303">
        <v>887982.7</v>
      </c>
      <c r="I90" s="300">
        <v>830000</v>
      </c>
      <c r="R90" s="303">
        <v>887982700</v>
      </c>
      <c r="T90" s="304" t="s">
        <v>174</v>
      </c>
      <c r="AB90" s="296">
        <v>887982700</v>
      </c>
      <c r="AD90" s="304"/>
    </row>
    <row r="91" spans="1:30" x14ac:dyDescent="0.35">
      <c r="G91" s="304" t="s">
        <v>174</v>
      </c>
    </row>
    <row r="92" spans="1:30" x14ac:dyDescent="0.35">
      <c r="G92" s="304"/>
      <c r="H92" s="304"/>
      <c r="I92" s="304"/>
      <c r="R92" s="304"/>
      <c r="S92" s="304"/>
      <c r="T92" s="304"/>
      <c r="AC92" s="304"/>
      <c r="AD92" s="304"/>
    </row>
    <row r="93" spans="1:30" x14ac:dyDescent="0.35">
      <c r="G93" s="296">
        <v>45925532.995528579</v>
      </c>
      <c r="R93" s="296">
        <v>45925532.995528579</v>
      </c>
      <c r="AB93" s="296">
        <v>45925532.995528579</v>
      </c>
    </row>
    <row r="94" spans="1:30" x14ac:dyDescent="0.35">
      <c r="G94" s="296">
        <f>G90</f>
        <v>887982.7</v>
      </c>
      <c r="R94" s="296">
        <v>887982700</v>
      </c>
      <c r="AB94" s="296">
        <v>887982700</v>
      </c>
    </row>
    <row r="95" spans="1:30" x14ac:dyDescent="0.35">
      <c r="G95" s="296">
        <f>G94/G93</f>
        <v>1.9335272605033371E-2</v>
      </c>
      <c r="R95" s="296">
        <v>19.335272605033374</v>
      </c>
      <c r="AB95" s="296">
        <v>19.335272605033374</v>
      </c>
    </row>
    <row r="96" spans="1:30" x14ac:dyDescent="0.35">
      <c r="L96" s="310" t="s">
        <v>176</v>
      </c>
      <c r="N96" s="303">
        <v>887982.7</v>
      </c>
      <c r="P96" s="300">
        <v>830000</v>
      </c>
      <c r="R96" s="303">
        <v>887982.7</v>
      </c>
      <c r="T96" s="300">
        <v>830000</v>
      </c>
      <c r="V96" s="310" t="s">
        <v>176</v>
      </c>
      <c r="X96" s="303">
        <v>887982.7</v>
      </c>
      <c r="Z96" s="300"/>
      <c r="AB96" s="303">
        <v>887982.7</v>
      </c>
      <c r="AD96" s="300"/>
    </row>
  </sheetData>
  <mergeCells count="20">
    <mergeCell ref="C54:I54"/>
    <mergeCell ref="C10:I10"/>
    <mergeCell ref="C49:E49"/>
    <mergeCell ref="G49:I49"/>
    <mergeCell ref="C50:E50"/>
    <mergeCell ref="G50:I50"/>
    <mergeCell ref="C51:E51"/>
    <mergeCell ref="G51:I51"/>
    <mergeCell ref="N7:P7"/>
    <mergeCell ref="R7:T7"/>
    <mergeCell ref="C6:E6"/>
    <mergeCell ref="G6:I6"/>
    <mergeCell ref="C7:E7"/>
    <mergeCell ref="G7:I7"/>
    <mergeCell ref="C5:E5"/>
    <mergeCell ref="G5:I5"/>
    <mergeCell ref="N5:P5"/>
    <mergeCell ref="R5:T5"/>
    <mergeCell ref="N6:P6"/>
    <mergeCell ref="R6:T6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Q332"/>
  <sheetViews>
    <sheetView topLeftCell="B85" workbookViewId="0">
      <selection activeCell="D92" sqref="D92"/>
    </sheetView>
  </sheetViews>
  <sheetFormatPr baseColWidth="10" defaultColWidth="9" defaultRowHeight="22" x14ac:dyDescent="0.35"/>
  <cols>
    <col min="1" max="1" width="49" customWidth="1"/>
    <col min="2" max="2" width="9.796875" style="3" customWidth="1"/>
    <col min="3" max="3" width="15.19921875" style="114" customWidth="1"/>
    <col min="4" max="4" width="15.19921875" style="231" customWidth="1"/>
    <col min="5" max="5" width="15.19921875" style="206" customWidth="1"/>
    <col min="6" max="6" width="1.59765625" style="36" customWidth="1"/>
    <col min="7" max="7" width="15.19921875" style="36" customWidth="1"/>
    <col min="8" max="8" width="14.3984375" style="231" customWidth="1"/>
    <col min="9" max="9" width="16" style="206" customWidth="1"/>
    <col min="10" max="10" width="1.59765625" style="54" customWidth="1"/>
    <col min="11" max="11" width="15.19921875" style="36" customWidth="1"/>
    <col min="12" max="12" width="15.19921875" style="231" customWidth="1"/>
    <col min="13" max="13" width="15.19921875" style="206" customWidth="1"/>
    <col min="14" max="14" width="1.59765625" style="36" customWidth="1"/>
    <col min="15" max="15" width="14.59765625" style="36" customWidth="1"/>
    <col min="16" max="16" width="8" style="216" bestFit="1" customWidth="1"/>
    <col min="17" max="17" width="9" style="194"/>
  </cols>
  <sheetData>
    <row r="1" spans="1:17" ht="24" x14ac:dyDescent="0.4">
      <c r="A1" s="467" t="s">
        <v>0</v>
      </c>
      <c r="B1" s="467"/>
      <c r="C1" s="467"/>
      <c r="D1" s="467"/>
      <c r="E1" s="467"/>
      <c r="F1" s="467"/>
      <c r="G1" s="467"/>
      <c r="H1" s="467"/>
      <c r="I1" s="467"/>
      <c r="J1" s="467"/>
      <c r="K1" s="126"/>
      <c r="L1" s="237"/>
      <c r="M1" s="213"/>
      <c r="N1" s="126"/>
      <c r="O1" s="126"/>
    </row>
    <row r="2" spans="1:17" ht="24" x14ac:dyDescent="0.4">
      <c r="A2" s="467" t="s">
        <v>1</v>
      </c>
      <c r="B2" s="467"/>
      <c r="C2" s="467"/>
      <c r="D2" s="467"/>
      <c r="E2" s="467"/>
      <c r="F2" s="467"/>
      <c r="G2" s="467"/>
      <c r="H2" s="467"/>
      <c r="I2" s="467"/>
      <c r="J2" s="467"/>
      <c r="K2" s="126"/>
      <c r="L2" s="237"/>
      <c r="M2" s="213"/>
      <c r="N2" s="126"/>
      <c r="O2" s="126"/>
    </row>
    <row r="3" spans="1:17" ht="24" x14ac:dyDescent="0.4">
      <c r="A3" s="126"/>
      <c r="B3" s="1"/>
      <c r="C3"/>
      <c r="D3" s="216"/>
      <c r="E3" s="194"/>
      <c r="F3"/>
      <c r="G3"/>
      <c r="H3" s="216"/>
      <c r="I3" s="194"/>
      <c r="J3"/>
      <c r="K3"/>
      <c r="L3" s="216"/>
      <c r="M3" s="194"/>
      <c r="N3"/>
      <c r="O3"/>
    </row>
    <row r="4" spans="1:17" ht="24" x14ac:dyDescent="0.4">
      <c r="A4" s="126"/>
      <c r="B4" s="1"/>
      <c r="C4" s="468" t="s">
        <v>2</v>
      </c>
      <c r="D4" s="468"/>
      <c r="E4" s="468"/>
      <c r="F4" s="468"/>
      <c r="G4" s="468"/>
      <c r="H4" s="468"/>
      <c r="I4" s="468"/>
      <c r="J4" s="2"/>
      <c r="K4"/>
      <c r="L4" s="216"/>
      <c r="M4" s="194"/>
      <c r="N4"/>
      <c r="O4"/>
    </row>
    <row r="5" spans="1:17" x14ac:dyDescent="0.35">
      <c r="C5" s="4" t="s">
        <v>136</v>
      </c>
      <c r="D5" s="217"/>
      <c r="E5" s="195"/>
      <c r="F5" s="4"/>
      <c r="G5" s="4" t="s">
        <v>4</v>
      </c>
      <c r="H5" s="217"/>
      <c r="I5" s="195"/>
      <c r="J5" s="5"/>
      <c r="K5" s="4" t="s">
        <v>136</v>
      </c>
      <c r="L5" s="217"/>
      <c r="M5" s="195"/>
      <c r="N5" s="4"/>
      <c r="O5" s="4" t="s">
        <v>4</v>
      </c>
    </row>
    <row r="6" spans="1:17" ht="24" x14ac:dyDescent="0.4">
      <c r="A6" s="6" t="s">
        <v>6</v>
      </c>
      <c r="B6" s="3" t="s">
        <v>7</v>
      </c>
      <c r="C6" s="7">
        <v>2561</v>
      </c>
      <c r="D6" s="218"/>
      <c r="E6" s="196"/>
      <c r="F6" s="7"/>
      <c r="G6" s="7">
        <v>2560</v>
      </c>
      <c r="H6" s="218"/>
      <c r="I6" s="196"/>
      <c r="J6" s="5"/>
      <c r="K6" s="7">
        <v>2561</v>
      </c>
      <c r="L6" s="218"/>
      <c r="M6" s="196"/>
      <c r="N6" s="7"/>
      <c r="O6" s="7">
        <v>2560</v>
      </c>
    </row>
    <row r="7" spans="1:17" ht="24" x14ac:dyDescent="0.4">
      <c r="A7" s="6"/>
      <c r="C7" s="4" t="s">
        <v>8</v>
      </c>
      <c r="D7" s="217"/>
      <c r="E7" s="195"/>
      <c r="F7" s="4"/>
      <c r="G7" s="4"/>
      <c r="H7" s="218"/>
      <c r="I7" s="195"/>
      <c r="J7" s="5"/>
      <c r="K7" s="4" t="s">
        <v>8</v>
      </c>
      <c r="L7" s="217"/>
      <c r="M7" s="195"/>
      <c r="N7" s="4"/>
      <c r="O7" s="4" t="s">
        <v>9</v>
      </c>
    </row>
    <row r="8" spans="1:17" x14ac:dyDescent="0.35">
      <c r="C8"/>
      <c r="D8" s="216"/>
      <c r="E8" s="194"/>
      <c r="F8"/>
      <c r="G8"/>
      <c r="H8" s="216"/>
      <c r="I8" s="194"/>
      <c r="J8"/>
      <c r="K8"/>
      <c r="L8" s="216"/>
      <c r="M8" s="194"/>
      <c r="N8"/>
      <c r="O8"/>
    </row>
    <row r="9" spans="1:17" x14ac:dyDescent="0.35">
      <c r="A9" s="9" t="s">
        <v>11</v>
      </c>
      <c r="C9" s="10"/>
      <c r="D9" s="219"/>
      <c r="E9" s="197"/>
      <c r="F9" s="10"/>
      <c r="G9" s="10"/>
      <c r="H9" s="219"/>
      <c r="I9" s="197"/>
      <c r="J9" s="4"/>
      <c r="K9" s="10"/>
      <c r="L9" s="219"/>
      <c r="M9" s="197"/>
      <c r="N9" s="10"/>
      <c r="O9" s="10"/>
    </row>
    <row r="10" spans="1:17" x14ac:dyDescent="0.35">
      <c r="A10" s="11" t="s">
        <v>12</v>
      </c>
      <c r="C10" s="12">
        <v>64500</v>
      </c>
      <c r="D10" s="220">
        <v>64500</v>
      </c>
      <c r="E10" s="198">
        <f>C10-D10</f>
        <v>0</v>
      </c>
      <c r="F10" s="12"/>
      <c r="G10" s="13">
        <v>129760</v>
      </c>
      <c r="H10" s="220">
        <v>129760</v>
      </c>
      <c r="I10" s="172">
        <f>G10-H10</f>
        <v>0</v>
      </c>
      <c r="J10" s="14"/>
      <c r="K10" s="12">
        <v>54227</v>
      </c>
      <c r="L10" s="220">
        <v>54227</v>
      </c>
      <c r="M10" s="198">
        <f>K10-L10</f>
        <v>0</v>
      </c>
      <c r="N10" s="13"/>
      <c r="O10" s="15">
        <v>115615</v>
      </c>
      <c r="P10" s="216">
        <v>115615</v>
      </c>
      <c r="Q10" s="204">
        <f>O10-P10</f>
        <v>0</v>
      </c>
    </row>
    <row r="11" spans="1:17" x14ac:dyDescent="0.35">
      <c r="A11" s="11" t="s">
        <v>13</v>
      </c>
      <c r="B11" s="3">
        <v>6</v>
      </c>
      <c r="C11" s="12">
        <v>41794</v>
      </c>
      <c r="D11" s="220">
        <v>41794</v>
      </c>
      <c r="E11" s="198">
        <f t="shared" ref="E11:E29" si="0">C11-D11</f>
        <v>0</v>
      </c>
      <c r="F11" s="12"/>
      <c r="G11" s="13">
        <v>43176</v>
      </c>
      <c r="H11" s="220">
        <v>43176</v>
      </c>
      <c r="I11" s="172">
        <f t="shared" ref="I11:I16" si="1">G11-H11</f>
        <v>0</v>
      </c>
      <c r="J11" s="14"/>
      <c r="K11" s="12">
        <v>32292</v>
      </c>
      <c r="L11" s="220">
        <v>32292</v>
      </c>
      <c r="M11" s="198">
        <f t="shared" ref="M11:M17" si="2">K11-L11</f>
        <v>0</v>
      </c>
      <c r="N11" s="13"/>
      <c r="O11" s="13">
        <v>32811</v>
      </c>
      <c r="P11" s="216">
        <v>32811</v>
      </c>
      <c r="Q11" s="204">
        <f t="shared" ref="Q11:Q17" si="3">O11-P11</f>
        <v>0</v>
      </c>
    </row>
    <row r="12" spans="1:17" x14ac:dyDescent="0.35">
      <c r="A12" s="11" t="s">
        <v>14</v>
      </c>
      <c r="B12" s="3">
        <v>7</v>
      </c>
      <c r="C12" s="12">
        <v>197921</v>
      </c>
      <c r="D12" s="220">
        <v>197921</v>
      </c>
      <c r="E12" s="198">
        <f t="shared" si="0"/>
        <v>0</v>
      </c>
      <c r="F12" s="12"/>
      <c r="G12" s="13">
        <v>165376</v>
      </c>
      <c r="H12" s="220">
        <v>165376</v>
      </c>
      <c r="I12" s="172">
        <f t="shared" si="1"/>
        <v>0</v>
      </c>
      <c r="J12" s="14"/>
      <c r="K12" s="12">
        <v>197921</v>
      </c>
      <c r="L12" s="220">
        <v>197921</v>
      </c>
      <c r="M12" s="198">
        <f t="shared" si="2"/>
        <v>0</v>
      </c>
      <c r="N12" s="13"/>
      <c r="O12" s="13">
        <v>165376</v>
      </c>
      <c r="P12" s="216">
        <v>165376</v>
      </c>
      <c r="Q12" s="204">
        <f t="shared" si="3"/>
        <v>0</v>
      </c>
    </row>
    <row r="13" spans="1:17" x14ac:dyDescent="0.35">
      <c r="A13" s="16" t="s">
        <v>15</v>
      </c>
      <c r="B13" s="3">
        <v>5</v>
      </c>
      <c r="C13" s="17">
        <v>17828</v>
      </c>
      <c r="D13" s="221">
        <v>17828</v>
      </c>
      <c r="E13" s="198">
        <f t="shared" si="0"/>
        <v>0</v>
      </c>
      <c r="F13" s="17"/>
      <c r="G13" s="13">
        <v>35940</v>
      </c>
      <c r="H13" s="220">
        <v>35937</v>
      </c>
      <c r="I13" s="172">
        <f t="shared" si="1"/>
        <v>3</v>
      </c>
      <c r="J13" s="14"/>
      <c r="K13" s="12">
        <v>16387</v>
      </c>
      <c r="L13" s="220">
        <v>16387</v>
      </c>
      <c r="M13" s="198">
        <f t="shared" si="2"/>
        <v>0</v>
      </c>
      <c r="N13" s="13"/>
      <c r="O13" s="13">
        <v>32992</v>
      </c>
      <c r="P13" s="216">
        <v>32992</v>
      </c>
      <c r="Q13" s="204">
        <f t="shared" si="3"/>
        <v>0</v>
      </c>
    </row>
    <row r="14" spans="1:17" x14ac:dyDescent="0.35">
      <c r="A14" s="16" t="s">
        <v>137</v>
      </c>
      <c r="C14" s="13">
        <v>0</v>
      </c>
      <c r="D14" s="141">
        <v>0</v>
      </c>
      <c r="E14" s="198">
        <f t="shared" si="0"/>
        <v>0</v>
      </c>
      <c r="F14" s="17"/>
      <c r="G14" s="13">
        <v>0</v>
      </c>
      <c r="H14" s="220">
        <v>0</v>
      </c>
      <c r="I14" s="172">
        <f t="shared" si="1"/>
        <v>0</v>
      </c>
      <c r="J14" s="14"/>
      <c r="K14" s="12">
        <v>5600</v>
      </c>
      <c r="L14" s="220">
        <v>5600</v>
      </c>
      <c r="M14" s="198">
        <f t="shared" si="2"/>
        <v>0</v>
      </c>
      <c r="N14" s="13"/>
      <c r="O14" s="13">
        <v>0</v>
      </c>
      <c r="P14" s="216">
        <v>0</v>
      </c>
      <c r="Q14" s="204">
        <f t="shared" si="3"/>
        <v>0</v>
      </c>
    </row>
    <row r="15" spans="1:17" x14ac:dyDescent="0.35">
      <c r="A15" s="11" t="s">
        <v>16</v>
      </c>
      <c r="C15" s="17">
        <v>414868</v>
      </c>
      <c r="D15" s="141">
        <v>414868</v>
      </c>
      <c r="E15" s="198">
        <f t="shared" si="0"/>
        <v>0</v>
      </c>
      <c r="F15" s="18"/>
      <c r="G15" s="13">
        <v>350107</v>
      </c>
      <c r="H15" s="220">
        <v>350107</v>
      </c>
      <c r="I15" s="172">
        <f t="shared" si="1"/>
        <v>0</v>
      </c>
      <c r="J15" s="14"/>
      <c r="K15" s="12">
        <v>385120</v>
      </c>
      <c r="L15" s="220">
        <v>385120</v>
      </c>
      <c r="M15" s="198">
        <f t="shared" si="2"/>
        <v>0</v>
      </c>
      <c r="N15" s="13"/>
      <c r="O15" s="15">
        <v>333914</v>
      </c>
      <c r="P15" s="216">
        <v>333914</v>
      </c>
      <c r="Q15" s="204">
        <f t="shared" si="3"/>
        <v>0</v>
      </c>
    </row>
    <row r="16" spans="1:17" x14ac:dyDescent="0.35">
      <c r="A16" s="16" t="s">
        <v>17</v>
      </c>
      <c r="C16" s="12">
        <v>32019</v>
      </c>
      <c r="D16" s="220">
        <v>32019</v>
      </c>
      <c r="E16" s="198">
        <f t="shared" si="0"/>
        <v>0</v>
      </c>
      <c r="F16" s="12"/>
      <c r="G16" s="13">
        <v>10384</v>
      </c>
      <c r="H16" s="220">
        <v>10386</v>
      </c>
      <c r="I16" s="172">
        <f t="shared" si="1"/>
        <v>-2</v>
      </c>
      <c r="J16" s="14"/>
      <c r="K16" s="13">
        <v>24777</v>
      </c>
      <c r="L16" s="141">
        <v>24778</v>
      </c>
      <c r="M16" s="198">
        <f t="shared" si="2"/>
        <v>-1</v>
      </c>
      <c r="N16" s="13"/>
      <c r="O16" s="15">
        <v>8307</v>
      </c>
      <c r="P16" s="216">
        <v>8307</v>
      </c>
      <c r="Q16" s="204">
        <f t="shared" si="3"/>
        <v>0</v>
      </c>
    </row>
    <row r="17" spans="1:17" x14ac:dyDescent="0.35">
      <c r="A17" s="2" t="s">
        <v>18</v>
      </c>
      <c r="B17" s="19"/>
      <c r="C17" s="20">
        <v>768930</v>
      </c>
      <c r="D17" s="149">
        <v>768930</v>
      </c>
      <c r="E17" s="198">
        <f t="shared" si="0"/>
        <v>0</v>
      </c>
      <c r="F17" s="21"/>
      <c r="G17" s="20">
        <v>734743</v>
      </c>
      <c r="H17" s="149">
        <v>734742</v>
      </c>
      <c r="I17" s="207">
        <v>0</v>
      </c>
      <c r="J17" s="22"/>
      <c r="K17" s="20">
        <v>716324</v>
      </c>
      <c r="L17" s="149">
        <v>716325</v>
      </c>
      <c r="M17" s="198">
        <f t="shared" si="2"/>
        <v>-1</v>
      </c>
      <c r="N17" s="21"/>
      <c r="O17" s="20">
        <v>689015</v>
      </c>
      <c r="P17" s="216">
        <v>689015</v>
      </c>
      <c r="Q17" s="204">
        <f t="shared" si="3"/>
        <v>0</v>
      </c>
    </row>
    <row r="18" spans="1:17" x14ac:dyDescent="0.35">
      <c r="A18" s="2"/>
      <c r="C18" s="116"/>
      <c r="D18" s="147"/>
      <c r="E18" s="198">
        <f t="shared" si="0"/>
        <v>0</v>
      </c>
      <c r="F18" s="116"/>
      <c r="G18" s="116"/>
      <c r="H18" s="147"/>
      <c r="I18" s="178"/>
      <c r="J18" s="23"/>
      <c r="K18" s="24"/>
      <c r="L18" s="229"/>
      <c r="M18" s="204"/>
      <c r="N18" s="24"/>
      <c r="O18" s="24"/>
    </row>
    <row r="19" spans="1:17" x14ac:dyDescent="0.35">
      <c r="A19" s="9" t="s">
        <v>19</v>
      </c>
      <c r="C19" s="116"/>
      <c r="D19" s="147"/>
      <c r="E19" s="198">
        <f t="shared" si="0"/>
        <v>0</v>
      </c>
      <c r="F19" s="116"/>
      <c r="G19" s="116"/>
      <c r="H19" s="147"/>
      <c r="I19" s="178"/>
      <c r="J19" s="23"/>
      <c r="K19" s="116"/>
      <c r="L19" s="147"/>
      <c r="M19" s="178"/>
      <c r="N19" s="116"/>
      <c r="O19" s="116"/>
    </row>
    <row r="20" spans="1:17" x14ac:dyDescent="0.35">
      <c r="A20" s="16" t="s">
        <v>20</v>
      </c>
      <c r="B20" s="3">
        <v>7</v>
      </c>
      <c r="C20" s="26">
        <v>565146</v>
      </c>
      <c r="D20" s="222">
        <v>565146</v>
      </c>
      <c r="E20" s="198">
        <f t="shared" si="0"/>
        <v>0</v>
      </c>
      <c r="F20" s="26"/>
      <c r="G20" s="27">
        <v>554305</v>
      </c>
      <c r="H20" s="232">
        <v>554305</v>
      </c>
      <c r="I20" s="172">
        <f t="shared" ref="I20:I26" si="4">G20-H20</f>
        <v>0</v>
      </c>
      <c r="J20" s="26"/>
      <c r="K20" s="26">
        <v>565146</v>
      </c>
      <c r="L20" s="222">
        <v>565146</v>
      </c>
      <c r="M20" s="198">
        <f t="shared" ref="M20:M27" si="5">K20-L20</f>
        <v>0</v>
      </c>
      <c r="N20" s="26"/>
      <c r="O20" s="27">
        <v>554305</v>
      </c>
      <c r="P20" s="216">
        <v>554305</v>
      </c>
      <c r="Q20" s="204">
        <f t="shared" ref="Q20:Q27" si="6">O20-P20</f>
        <v>0</v>
      </c>
    </row>
    <row r="21" spans="1:17" x14ac:dyDescent="0.35">
      <c r="A21" s="16" t="s">
        <v>21</v>
      </c>
      <c r="C21" s="26">
        <v>2000</v>
      </c>
      <c r="D21" s="222">
        <v>2000</v>
      </c>
      <c r="E21" s="198">
        <f t="shared" si="0"/>
        <v>0</v>
      </c>
      <c r="F21" s="26"/>
      <c r="G21" s="27">
        <v>2000</v>
      </c>
      <c r="H21" s="232">
        <v>2000</v>
      </c>
      <c r="I21" s="172">
        <f t="shared" si="4"/>
        <v>0</v>
      </c>
      <c r="J21" s="26"/>
      <c r="K21" s="26">
        <v>2000</v>
      </c>
      <c r="L21" s="222">
        <v>2000</v>
      </c>
      <c r="M21" s="198">
        <f t="shared" si="5"/>
        <v>0</v>
      </c>
      <c r="N21" s="26"/>
      <c r="O21" s="27">
        <v>2000</v>
      </c>
      <c r="P21" s="216">
        <v>2000</v>
      </c>
      <c r="Q21" s="204">
        <f t="shared" si="6"/>
        <v>0</v>
      </c>
    </row>
    <row r="22" spans="1:17" x14ac:dyDescent="0.35">
      <c r="A22" s="16" t="s">
        <v>22</v>
      </c>
      <c r="B22" s="3">
        <v>8</v>
      </c>
      <c r="C22" s="116">
        <v>0</v>
      </c>
      <c r="D22" s="147">
        <v>0</v>
      </c>
      <c r="E22" s="198">
        <f t="shared" si="0"/>
        <v>0</v>
      </c>
      <c r="F22" s="116"/>
      <c r="G22" s="116">
        <v>0</v>
      </c>
      <c r="H22" s="147">
        <v>0</v>
      </c>
      <c r="I22" s="172">
        <f t="shared" si="4"/>
        <v>0</v>
      </c>
      <c r="J22" s="27"/>
      <c r="K22" s="27">
        <v>167500</v>
      </c>
      <c r="L22" s="148">
        <v>167500</v>
      </c>
      <c r="M22" s="198">
        <f t="shared" si="5"/>
        <v>0</v>
      </c>
      <c r="N22" s="27"/>
      <c r="O22" s="27">
        <v>13000</v>
      </c>
      <c r="P22" s="216">
        <v>13000</v>
      </c>
      <c r="Q22" s="204">
        <f t="shared" si="6"/>
        <v>0</v>
      </c>
    </row>
    <row r="23" spans="1:17" x14ac:dyDescent="0.35">
      <c r="A23" s="16" t="s">
        <v>23</v>
      </c>
      <c r="B23" s="3">
        <v>9</v>
      </c>
      <c r="C23" s="116">
        <v>279270</v>
      </c>
      <c r="D23" s="147">
        <v>279270</v>
      </c>
      <c r="E23" s="198">
        <f t="shared" si="0"/>
        <v>0</v>
      </c>
      <c r="F23" s="116"/>
      <c r="G23" s="116">
        <v>205107</v>
      </c>
      <c r="H23" s="147">
        <v>205107</v>
      </c>
      <c r="I23" s="172">
        <f t="shared" si="4"/>
        <v>0</v>
      </c>
      <c r="J23" s="27"/>
      <c r="K23" s="27">
        <v>209015</v>
      </c>
      <c r="L23" s="148">
        <v>209015</v>
      </c>
      <c r="M23" s="198">
        <f t="shared" si="5"/>
        <v>0</v>
      </c>
      <c r="N23" s="27"/>
      <c r="O23" s="27">
        <v>182437</v>
      </c>
      <c r="P23" s="216">
        <v>182437</v>
      </c>
      <c r="Q23" s="204">
        <f t="shared" si="6"/>
        <v>0</v>
      </c>
    </row>
    <row r="24" spans="1:17" x14ac:dyDescent="0.35">
      <c r="A24" s="16" t="s">
        <v>24</v>
      </c>
      <c r="C24" s="116">
        <v>49893</v>
      </c>
      <c r="D24" s="147">
        <v>49893</v>
      </c>
      <c r="E24" s="198">
        <f t="shared" si="0"/>
        <v>0</v>
      </c>
      <c r="F24" s="116"/>
      <c r="G24" s="27">
        <v>8200</v>
      </c>
      <c r="H24" s="147">
        <v>8200</v>
      </c>
      <c r="I24" s="172">
        <f t="shared" si="4"/>
        <v>0</v>
      </c>
      <c r="J24" s="27"/>
      <c r="K24" s="27">
        <v>11692</v>
      </c>
      <c r="L24" s="148">
        <v>11692</v>
      </c>
      <c r="M24" s="198">
        <f t="shared" si="5"/>
        <v>0</v>
      </c>
      <c r="N24" s="27"/>
      <c r="O24" s="27">
        <v>7615</v>
      </c>
      <c r="P24" s="216">
        <v>7615</v>
      </c>
      <c r="Q24" s="204">
        <f t="shared" si="6"/>
        <v>0</v>
      </c>
    </row>
    <row r="25" spans="1:17" x14ac:dyDescent="0.35">
      <c r="A25" s="16" t="s">
        <v>25</v>
      </c>
      <c r="B25" s="3" t="s">
        <v>124</v>
      </c>
      <c r="C25" s="116">
        <v>68091</v>
      </c>
      <c r="D25" s="147">
        <v>68091</v>
      </c>
      <c r="E25" s="198">
        <f t="shared" si="0"/>
        <v>0</v>
      </c>
      <c r="F25" s="116"/>
      <c r="G25" s="28">
        <v>73462</v>
      </c>
      <c r="H25" s="147">
        <v>73462</v>
      </c>
      <c r="I25" s="172">
        <f t="shared" si="4"/>
        <v>0</v>
      </c>
      <c r="J25" s="27"/>
      <c r="K25" s="27">
        <v>61259</v>
      </c>
      <c r="L25" s="148">
        <v>61259</v>
      </c>
      <c r="M25" s="198">
        <f t="shared" si="5"/>
        <v>0</v>
      </c>
      <c r="N25" s="27"/>
      <c r="O25" s="28">
        <v>70326</v>
      </c>
      <c r="P25" s="216">
        <v>70326</v>
      </c>
      <c r="Q25" s="204">
        <f t="shared" si="6"/>
        <v>0</v>
      </c>
    </row>
    <row r="26" spans="1:17" x14ac:dyDescent="0.35">
      <c r="A26" s="16" t="s">
        <v>26</v>
      </c>
      <c r="C26" s="44">
        <v>11338</v>
      </c>
      <c r="D26" s="151">
        <v>11338</v>
      </c>
      <c r="E26" s="198">
        <f t="shared" si="0"/>
        <v>0</v>
      </c>
      <c r="F26" s="44"/>
      <c r="G26" s="44">
        <v>5401</v>
      </c>
      <c r="H26" s="151">
        <v>5402</v>
      </c>
      <c r="I26" s="172">
        <f t="shared" si="4"/>
        <v>-1</v>
      </c>
      <c r="J26" s="27"/>
      <c r="K26" s="27">
        <v>3669</v>
      </c>
      <c r="L26" s="148">
        <v>3669</v>
      </c>
      <c r="M26" s="198">
        <f t="shared" si="5"/>
        <v>0</v>
      </c>
      <c r="N26" s="27"/>
      <c r="O26" s="27">
        <v>4420</v>
      </c>
      <c r="P26" s="216">
        <v>4420</v>
      </c>
      <c r="Q26" s="204">
        <f t="shared" si="6"/>
        <v>0</v>
      </c>
    </row>
    <row r="27" spans="1:17" x14ac:dyDescent="0.35">
      <c r="A27" s="2" t="s">
        <v>27</v>
      </c>
      <c r="B27" s="19"/>
      <c r="C27" s="29">
        <v>975738</v>
      </c>
      <c r="D27" s="150">
        <v>975738</v>
      </c>
      <c r="E27" s="198">
        <f t="shared" si="0"/>
        <v>0</v>
      </c>
      <c r="F27" s="48"/>
      <c r="G27" s="29">
        <v>848475</v>
      </c>
      <c r="H27" s="150">
        <v>848476</v>
      </c>
      <c r="I27" s="208">
        <v>0</v>
      </c>
      <c r="J27" s="48"/>
      <c r="K27" s="29">
        <v>1020281</v>
      </c>
      <c r="L27" s="150">
        <v>1020281</v>
      </c>
      <c r="M27" s="198">
        <f t="shared" si="5"/>
        <v>0</v>
      </c>
      <c r="N27" s="48"/>
      <c r="O27" s="29">
        <v>834103</v>
      </c>
      <c r="P27" s="216">
        <v>834103</v>
      </c>
      <c r="Q27" s="204">
        <f t="shared" si="6"/>
        <v>0</v>
      </c>
    </row>
    <row r="28" spans="1:17" x14ac:dyDescent="0.35">
      <c r="C28" s="116"/>
      <c r="D28" s="147"/>
      <c r="E28" s="198">
        <f t="shared" si="0"/>
        <v>0</v>
      </c>
      <c r="F28" s="116"/>
      <c r="G28" s="116"/>
      <c r="H28" s="147"/>
      <c r="I28" s="178"/>
      <c r="J28" s="23"/>
      <c r="K28" s="116"/>
      <c r="L28" s="147"/>
      <c r="M28" s="178"/>
      <c r="N28" s="116"/>
      <c r="O28" s="116"/>
    </row>
    <row r="29" spans="1:17" ht="23" thickBot="1" x14ac:dyDescent="0.4">
      <c r="A29" s="2" t="s">
        <v>28</v>
      </c>
      <c r="B29" s="19"/>
      <c r="C29" s="30">
        <v>1744668</v>
      </c>
      <c r="D29" s="149">
        <v>1744668</v>
      </c>
      <c r="E29" s="198">
        <f t="shared" si="0"/>
        <v>0</v>
      </c>
      <c r="F29" s="21"/>
      <c r="G29" s="30">
        <v>1583218</v>
      </c>
      <c r="H29" s="149">
        <v>1583218</v>
      </c>
      <c r="I29" s="209">
        <v>0</v>
      </c>
      <c r="J29" s="22"/>
      <c r="K29" s="30">
        <v>1736605</v>
      </c>
      <c r="L29" s="149">
        <v>1736606</v>
      </c>
      <c r="M29" s="180"/>
      <c r="N29" s="21"/>
      <c r="O29" s="30">
        <v>1523118</v>
      </c>
      <c r="P29" s="216">
        <v>1523118</v>
      </c>
      <c r="Q29" s="204">
        <f>O29-P29</f>
        <v>0</v>
      </c>
    </row>
    <row r="30" spans="1:17" ht="23" thickTop="1" x14ac:dyDescent="0.35">
      <c r="A30" s="2"/>
      <c r="B30" s="19"/>
      <c r="C30" s="31"/>
      <c r="D30" s="223"/>
      <c r="E30" s="199"/>
      <c r="F30" s="31"/>
      <c r="G30" s="31"/>
      <c r="H30" s="223"/>
      <c r="I30" s="199"/>
      <c r="J30" s="8"/>
      <c r="K30" s="31"/>
      <c r="L30" s="223"/>
      <c r="M30" s="199"/>
      <c r="N30" s="31"/>
      <c r="O30" s="31"/>
    </row>
    <row r="31" spans="1:17" ht="24" x14ac:dyDescent="0.4">
      <c r="A31" s="467" t="s">
        <v>0</v>
      </c>
      <c r="B31" s="467"/>
      <c r="C31" s="467"/>
      <c r="D31" s="467"/>
      <c r="E31" s="467"/>
      <c r="F31" s="467"/>
      <c r="G31" s="467"/>
      <c r="H31" s="467"/>
      <c r="I31" s="467"/>
      <c r="J31" s="467"/>
      <c r="K31" s="126"/>
      <c r="L31" s="237"/>
      <c r="M31" s="213"/>
      <c r="N31" s="126"/>
      <c r="O31" s="126"/>
    </row>
    <row r="32" spans="1:17" ht="24" x14ac:dyDescent="0.4">
      <c r="A32" s="467" t="s">
        <v>1</v>
      </c>
      <c r="B32" s="467"/>
      <c r="C32" s="467"/>
      <c r="D32" s="467"/>
      <c r="E32" s="467"/>
      <c r="F32" s="467"/>
      <c r="G32" s="467"/>
      <c r="H32" s="467"/>
      <c r="I32" s="467"/>
      <c r="J32" s="467"/>
      <c r="K32" s="126"/>
      <c r="L32" s="237"/>
      <c r="M32" s="213"/>
      <c r="N32" s="126"/>
      <c r="O32" s="126"/>
    </row>
    <row r="33" spans="1:17" x14ac:dyDescent="0.35">
      <c r="C33" s="32"/>
      <c r="D33" s="224"/>
      <c r="E33" s="200"/>
      <c r="F33" s="32"/>
      <c r="G33" s="32"/>
      <c r="H33" s="224"/>
      <c r="I33" s="200"/>
      <c r="J33" s="33"/>
      <c r="K33" s="32"/>
      <c r="L33" s="224"/>
      <c r="M33" s="200"/>
      <c r="N33" s="32"/>
      <c r="O33" s="32"/>
    </row>
    <row r="34" spans="1:17" ht="24" x14ac:dyDescent="0.4">
      <c r="A34" s="126"/>
      <c r="B34" s="19"/>
      <c r="C34" s="468" t="s">
        <v>2</v>
      </c>
      <c r="D34" s="468"/>
      <c r="E34" s="468"/>
      <c r="F34" s="468"/>
      <c r="G34" s="468"/>
      <c r="H34" s="468"/>
      <c r="I34" s="468"/>
      <c r="J34" s="2"/>
      <c r="K34"/>
      <c r="L34" s="216"/>
      <c r="M34" s="194"/>
      <c r="N34"/>
      <c r="O34"/>
    </row>
    <row r="35" spans="1:17" x14ac:dyDescent="0.35">
      <c r="C35" s="4" t="s">
        <v>136</v>
      </c>
      <c r="D35" s="217"/>
      <c r="E35" s="195"/>
      <c r="F35" s="4"/>
      <c r="G35" s="4" t="s">
        <v>4</v>
      </c>
      <c r="H35" s="217"/>
      <c r="I35" s="195" t="s">
        <v>5</v>
      </c>
      <c r="J35" s="5"/>
      <c r="K35" s="4" t="s">
        <v>136</v>
      </c>
      <c r="L35" s="217"/>
      <c r="M35" s="195"/>
      <c r="N35" s="4"/>
      <c r="O35" s="4" t="s">
        <v>4</v>
      </c>
    </row>
    <row r="36" spans="1:17" ht="24" x14ac:dyDescent="0.4">
      <c r="A36" s="6" t="s">
        <v>29</v>
      </c>
      <c r="B36" s="3" t="s">
        <v>7</v>
      </c>
      <c r="C36" s="7">
        <v>2561</v>
      </c>
      <c r="D36" s="218"/>
      <c r="E36" s="196"/>
      <c r="F36" s="7"/>
      <c r="G36" s="7">
        <v>2560</v>
      </c>
      <c r="H36" s="218"/>
      <c r="I36" s="196">
        <v>2560</v>
      </c>
      <c r="J36" s="5"/>
      <c r="K36" s="7">
        <v>2561</v>
      </c>
      <c r="L36" s="218"/>
      <c r="M36" s="196"/>
      <c r="N36" s="7"/>
      <c r="O36" s="7">
        <v>2560</v>
      </c>
    </row>
    <row r="37" spans="1:17" ht="24" x14ac:dyDescent="0.4">
      <c r="A37" s="6"/>
      <c r="C37" s="4" t="s">
        <v>8</v>
      </c>
      <c r="D37" s="217"/>
      <c r="E37" s="195"/>
      <c r="F37" s="4"/>
      <c r="G37" s="4"/>
      <c r="H37" s="218"/>
      <c r="I37" s="195" t="s">
        <v>8</v>
      </c>
      <c r="J37" s="5"/>
      <c r="K37" s="4" t="s">
        <v>8</v>
      </c>
      <c r="L37" s="217"/>
      <c r="M37" s="195"/>
      <c r="N37" s="4"/>
      <c r="O37" s="4" t="s">
        <v>9</v>
      </c>
    </row>
    <row r="38" spans="1:17" ht="24" x14ac:dyDescent="0.4">
      <c r="A38" s="126"/>
      <c r="C38"/>
      <c r="D38" s="216"/>
      <c r="E38" s="194"/>
      <c r="F38"/>
      <c r="G38"/>
      <c r="H38" s="216"/>
      <c r="I38" s="194"/>
      <c r="J38"/>
      <c r="K38"/>
      <c r="L38" s="216"/>
      <c r="M38" s="194"/>
      <c r="N38"/>
      <c r="O38"/>
    </row>
    <row r="39" spans="1:17" x14ac:dyDescent="0.35">
      <c r="A39" s="9" t="s">
        <v>30</v>
      </c>
      <c r="C39" s="10"/>
      <c r="D39" s="219"/>
      <c r="E39" s="197"/>
      <c r="F39" s="10"/>
      <c r="G39" s="10"/>
      <c r="H39" s="219"/>
      <c r="I39" s="197"/>
      <c r="J39" s="4"/>
      <c r="K39" s="10"/>
      <c r="L39" s="219"/>
      <c r="M39" s="197"/>
      <c r="N39" s="10"/>
      <c r="O39" s="10"/>
    </row>
    <row r="40" spans="1:17" x14ac:dyDescent="0.35">
      <c r="A40" t="s">
        <v>31</v>
      </c>
      <c r="C40" s="14">
        <v>175706</v>
      </c>
      <c r="D40" s="140">
        <v>175706</v>
      </c>
      <c r="E40" s="198">
        <f t="shared" ref="E40:E58" si="7">C40-D40</f>
        <v>0</v>
      </c>
      <c r="F40" s="34"/>
      <c r="G40" s="14">
        <v>246478</v>
      </c>
      <c r="H40" s="233">
        <v>246478</v>
      </c>
      <c r="I40" s="172">
        <f t="shared" ref="I40:I47" si="8">G40-H40</f>
        <v>0</v>
      </c>
      <c r="J40" s="18"/>
      <c r="K40" s="41">
        <v>148146</v>
      </c>
      <c r="L40" s="142">
        <v>148147</v>
      </c>
      <c r="M40" s="198">
        <f t="shared" ref="M40:M48" si="9">K40-L40</f>
        <v>-1</v>
      </c>
      <c r="N40" s="34"/>
      <c r="O40" s="14">
        <v>240886</v>
      </c>
      <c r="P40" s="216">
        <v>240886</v>
      </c>
      <c r="Q40" s="204">
        <f t="shared" ref="Q40:Q48" si="10">O40-P40</f>
        <v>0</v>
      </c>
    </row>
    <row r="41" spans="1:17" x14ac:dyDescent="0.35">
      <c r="A41" s="16" t="s">
        <v>32</v>
      </c>
      <c r="B41" s="3">
        <v>5</v>
      </c>
      <c r="C41" s="117">
        <v>71599</v>
      </c>
      <c r="D41" s="225">
        <v>71599</v>
      </c>
      <c r="E41" s="198">
        <f t="shared" si="7"/>
        <v>0</v>
      </c>
      <c r="F41" s="117"/>
      <c r="G41" s="117">
        <v>55836</v>
      </c>
      <c r="H41" s="225">
        <v>55848</v>
      </c>
      <c r="I41" s="172">
        <f t="shared" si="8"/>
        <v>-12</v>
      </c>
      <c r="J41" s="14"/>
      <c r="K41" s="14">
        <v>59857</v>
      </c>
      <c r="L41" s="140">
        <v>59857</v>
      </c>
      <c r="M41" s="198">
        <f t="shared" si="9"/>
        <v>0</v>
      </c>
      <c r="N41" s="14"/>
      <c r="O41" s="14">
        <v>52753</v>
      </c>
      <c r="P41" s="216">
        <v>52753</v>
      </c>
      <c r="Q41" s="204">
        <f t="shared" si="10"/>
        <v>0</v>
      </c>
    </row>
    <row r="42" spans="1:17" x14ac:dyDescent="0.35">
      <c r="A42" s="16" t="s">
        <v>138</v>
      </c>
      <c r="B42" s="3">
        <v>11</v>
      </c>
      <c r="C42" s="14">
        <v>50040</v>
      </c>
      <c r="D42" s="140">
        <v>50040</v>
      </c>
      <c r="E42" s="198">
        <f t="shared" si="7"/>
        <v>0</v>
      </c>
      <c r="F42" s="117"/>
      <c r="G42" s="117">
        <v>0</v>
      </c>
      <c r="H42" s="225">
        <v>0</v>
      </c>
      <c r="I42" s="172">
        <f t="shared" si="8"/>
        <v>0</v>
      </c>
      <c r="J42" s="14"/>
      <c r="K42" s="14">
        <v>50040</v>
      </c>
      <c r="L42" s="140">
        <v>50040</v>
      </c>
      <c r="M42" s="198">
        <f t="shared" si="9"/>
        <v>0</v>
      </c>
      <c r="N42" s="14"/>
      <c r="O42" s="14">
        <v>0</v>
      </c>
      <c r="P42" s="216">
        <v>0</v>
      </c>
      <c r="Q42" s="204">
        <f t="shared" si="10"/>
        <v>0</v>
      </c>
    </row>
    <row r="43" spans="1:17" x14ac:dyDescent="0.35">
      <c r="A43" t="s">
        <v>33</v>
      </c>
      <c r="B43" s="3" t="s">
        <v>125</v>
      </c>
      <c r="C43" s="35">
        <v>0</v>
      </c>
      <c r="D43" s="226">
        <v>0</v>
      </c>
      <c r="E43" s="198">
        <f t="shared" si="7"/>
        <v>0</v>
      </c>
      <c r="F43" s="117"/>
      <c r="G43" s="14">
        <v>182746</v>
      </c>
      <c r="H43" s="140">
        <v>182745</v>
      </c>
      <c r="I43" s="172">
        <f t="shared" si="8"/>
        <v>1</v>
      </c>
      <c r="J43" s="14"/>
      <c r="K43" s="14">
        <v>25000</v>
      </c>
      <c r="L43" s="140">
        <v>25000</v>
      </c>
      <c r="M43" s="198">
        <f t="shared" si="9"/>
        <v>0</v>
      </c>
      <c r="N43" s="14"/>
      <c r="O43" s="14">
        <v>208746</v>
      </c>
      <c r="P43" s="216">
        <v>208746</v>
      </c>
      <c r="Q43" s="204">
        <f t="shared" si="10"/>
        <v>0</v>
      </c>
    </row>
    <row r="44" spans="1:17" x14ac:dyDescent="0.35">
      <c r="A44" t="s">
        <v>34</v>
      </c>
      <c r="C44" s="18"/>
      <c r="D44" s="227"/>
      <c r="E44" s="198">
        <f t="shared" si="7"/>
        <v>0</v>
      </c>
      <c r="F44" s="18"/>
      <c r="G44" s="18"/>
      <c r="H44" s="227"/>
      <c r="I44" s="172">
        <f t="shared" si="8"/>
        <v>0</v>
      </c>
      <c r="J44" s="18"/>
      <c r="K44" s="18"/>
      <c r="L44" s="227"/>
      <c r="M44" s="198">
        <f t="shared" si="9"/>
        <v>0</v>
      </c>
      <c r="N44" s="18"/>
      <c r="O44" s="18"/>
      <c r="Q44" s="204">
        <f t="shared" si="10"/>
        <v>0</v>
      </c>
    </row>
    <row r="45" spans="1:17" x14ac:dyDescent="0.35">
      <c r="A45" s="37" t="s">
        <v>35</v>
      </c>
      <c r="B45" s="3">
        <v>11</v>
      </c>
      <c r="C45" s="12">
        <v>4692</v>
      </c>
      <c r="D45" s="220">
        <v>4692</v>
      </c>
      <c r="E45" s="198">
        <f t="shared" si="7"/>
        <v>0</v>
      </c>
      <c r="F45" s="12"/>
      <c r="G45" s="12">
        <v>4119</v>
      </c>
      <c r="H45" s="220">
        <v>4119</v>
      </c>
      <c r="I45" s="172">
        <f t="shared" si="8"/>
        <v>0</v>
      </c>
      <c r="J45" s="14"/>
      <c r="K45" s="14">
        <v>4414</v>
      </c>
      <c r="L45" s="140">
        <v>4414</v>
      </c>
      <c r="M45" s="198">
        <f t="shared" si="9"/>
        <v>0</v>
      </c>
      <c r="N45" s="14"/>
      <c r="O45" s="14">
        <v>4119</v>
      </c>
      <c r="P45" s="216">
        <v>4119</v>
      </c>
      <c r="Q45" s="204">
        <f t="shared" si="10"/>
        <v>0</v>
      </c>
    </row>
    <row r="46" spans="1:17" x14ac:dyDescent="0.35">
      <c r="A46" t="s">
        <v>36</v>
      </c>
      <c r="C46" s="35">
        <v>17368</v>
      </c>
      <c r="D46" s="226">
        <v>17368</v>
      </c>
      <c r="E46" s="198">
        <f t="shared" si="7"/>
        <v>0</v>
      </c>
      <c r="F46" s="35"/>
      <c r="G46" s="35">
        <v>3188</v>
      </c>
      <c r="H46" s="225">
        <v>3188</v>
      </c>
      <c r="I46" s="172">
        <f t="shared" si="8"/>
        <v>0</v>
      </c>
      <c r="J46" s="14"/>
      <c r="K46" s="14">
        <v>17368</v>
      </c>
      <c r="L46" s="140">
        <v>17368</v>
      </c>
      <c r="M46" s="198">
        <f t="shared" si="9"/>
        <v>0</v>
      </c>
      <c r="N46" s="14"/>
      <c r="O46" s="14">
        <v>3188</v>
      </c>
      <c r="P46" s="216">
        <v>3188</v>
      </c>
      <c r="Q46" s="204">
        <f t="shared" si="10"/>
        <v>0</v>
      </c>
    </row>
    <row r="47" spans="1:17" x14ac:dyDescent="0.35">
      <c r="A47" t="s">
        <v>37</v>
      </c>
      <c r="C47" s="12">
        <v>7670</v>
      </c>
      <c r="D47" s="220">
        <v>4936</v>
      </c>
      <c r="E47" s="198">
        <f t="shared" si="7"/>
        <v>2734</v>
      </c>
      <c r="F47" s="12"/>
      <c r="G47" s="12">
        <v>5742</v>
      </c>
      <c r="H47" s="220">
        <v>5731</v>
      </c>
      <c r="I47" s="172">
        <f t="shared" si="8"/>
        <v>11</v>
      </c>
      <c r="J47" s="14"/>
      <c r="K47" s="14">
        <v>7478</v>
      </c>
      <c r="L47" s="140">
        <v>4744</v>
      </c>
      <c r="M47" s="198">
        <f t="shared" si="9"/>
        <v>2734</v>
      </c>
      <c r="N47" s="14"/>
      <c r="O47" s="14">
        <v>5072</v>
      </c>
      <c r="P47" s="216">
        <v>5072</v>
      </c>
      <c r="Q47" s="204">
        <f t="shared" si="10"/>
        <v>0</v>
      </c>
    </row>
    <row r="48" spans="1:17" x14ac:dyDescent="0.35">
      <c r="A48" s="2" t="s">
        <v>38</v>
      </c>
      <c r="B48" s="19"/>
      <c r="C48" s="118">
        <v>327075</v>
      </c>
      <c r="D48" s="145">
        <v>324341</v>
      </c>
      <c r="E48" s="198">
        <f t="shared" si="7"/>
        <v>2734</v>
      </c>
      <c r="F48" s="38"/>
      <c r="G48" s="118">
        <v>498109</v>
      </c>
      <c r="H48" s="145">
        <v>498109</v>
      </c>
      <c r="I48" s="210">
        <v>0</v>
      </c>
      <c r="J48" s="39"/>
      <c r="K48" s="118">
        <v>312303</v>
      </c>
      <c r="L48" s="145">
        <v>309570</v>
      </c>
      <c r="M48" s="198">
        <f t="shared" si="9"/>
        <v>2733</v>
      </c>
      <c r="N48" s="38"/>
      <c r="O48" s="118">
        <v>514764</v>
      </c>
      <c r="P48" s="216">
        <v>514764</v>
      </c>
      <c r="Q48" s="204">
        <f t="shared" si="10"/>
        <v>0</v>
      </c>
    </row>
    <row r="49" spans="1:17" x14ac:dyDescent="0.35">
      <c r="C49" s="35"/>
      <c r="D49" s="226"/>
      <c r="E49" s="198">
        <f t="shared" si="7"/>
        <v>0</v>
      </c>
      <c r="F49" s="35"/>
      <c r="G49" s="35"/>
      <c r="H49" s="226"/>
      <c r="I49" s="202"/>
      <c r="J49" s="40"/>
      <c r="K49" s="35"/>
      <c r="L49" s="226"/>
      <c r="M49" s="202"/>
      <c r="N49" s="35"/>
      <c r="O49" s="35"/>
    </row>
    <row r="50" spans="1:17" x14ac:dyDescent="0.35">
      <c r="A50" s="9" t="s">
        <v>39</v>
      </c>
      <c r="B50" s="2"/>
      <c r="C50" s="38"/>
      <c r="D50" s="145"/>
      <c r="E50" s="198">
        <f t="shared" si="7"/>
        <v>0</v>
      </c>
      <c r="F50" s="38"/>
      <c r="G50" s="38"/>
      <c r="H50" s="145"/>
      <c r="I50" s="176"/>
      <c r="J50" s="38"/>
      <c r="K50" s="38"/>
      <c r="L50" s="145"/>
      <c r="M50" s="176"/>
      <c r="N50" s="38"/>
      <c r="O50" s="38"/>
    </row>
    <row r="51" spans="1:17" x14ac:dyDescent="0.35">
      <c r="A51" t="s">
        <v>139</v>
      </c>
      <c r="B51" s="3">
        <v>11</v>
      </c>
      <c r="C51" s="14">
        <v>17219</v>
      </c>
      <c r="D51" s="140">
        <v>17219</v>
      </c>
      <c r="E51" s="198">
        <f t="shared" si="7"/>
        <v>0</v>
      </c>
      <c r="F51" s="117"/>
      <c r="G51" s="14">
        <v>0</v>
      </c>
      <c r="H51" s="145">
        <v>0</v>
      </c>
      <c r="I51" s="171"/>
      <c r="J51" s="14"/>
      <c r="K51" s="14">
        <v>17219</v>
      </c>
      <c r="L51" s="140">
        <v>17219</v>
      </c>
      <c r="M51" s="198">
        <f t="shared" ref="M51:M56" si="11">K51-L51</f>
        <v>0</v>
      </c>
      <c r="N51" s="14"/>
      <c r="O51" s="14">
        <v>0</v>
      </c>
      <c r="P51" s="216">
        <v>0</v>
      </c>
      <c r="Q51" s="204">
        <f t="shared" ref="Q51:Q58" si="12">O51-P51</f>
        <v>0</v>
      </c>
    </row>
    <row r="52" spans="1:17" x14ac:dyDescent="0.35">
      <c r="A52" t="s">
        <v>34</v>
      </c>
      <c r="B52" s="3">
        <v>11</v>
      </c>
      <c r="C52" s="117">
        <v>5703</v>
      </c>
      <c r="D52" s="225">
        <v>5703</v>
      </c>
      <c r="E52" s="198">
        <f t="shared" si="7"/>
        <v>0</v>
      </c>
      <c r="F52" s="117"/>
      <c r="G52" s="14">
        <v>7479</v>
      </c>
      <c r="H52" s="145">
        <v>7479</v>
      </c>
      <c r="I52" s="172">
        <f>G52-H52</f>
        <v>0</v>
      </c>
      <c r="J52" s="14"/>
      <c r="K52" s="14">
        <v>4847</v>
      </c>
      <c r="L52" s="140">
        <v>4847</v>
      </c>
      <c r="M52" s="198">
        <f t="shared" si="11"/>
        <v>0</v>
      </c>
      <c r="N52" s="14"/>
      <c r="O52" s="14">
        <v>7479</v>
      </c>
      <c r="P52" s="216">
        <v>7479</v>
      </c>
      <c r="Q52" s="204">
        <f t="shared" si="12"/>
        <v>0</v>
      </c>
    </row>
    <row r="53" spans="1:17" x14ac:dyDescent="0.35">
      <c r="A53" t="s">
        <v>109</v>
      </c>
      <c r="C53" s="117"/>
      <c r="D53" s="225"/>
      <c r="E53" s="198">
        <f t="shared" si="7"/>
        <v>0</v>
      </c>
      <c r="F53" s="117"/>
      <c r="G53" s="117"/>
      <c r="H53" s="225"/>
      <c r="I53" s="201"/>
      <c r="J53" s="14"/>
      <c r="K53" s="14"/>
      <c r="L53" s="140"/>
      <c r="M53" s="198">
        <f t="shared" si="11"/>
        <v>0</v>
      </c>
      <c r="N53" s="14"/>
      <c r="O53" s="14"/>
      <c r="Q53" s="204">
        <f t="shared" si="12"/>
        <v>0</v>
      </c>
    </row>
    <row r="54" spans="1:17" x14ac:dyDescent="0.35">
      <c r="A54" t="s">
        <v>110</v>
      </c>
      <c r="C54" s="117">
        <v>5306</v>
      </c>
      <c r="D54" s="225">
        <v>5306</v>
      </c>
      <c r="E54" s="198">
        <f t="shared" si="7"/>
        <v>0</v>
      </c>
      <c r="F54" s="117"/>
      <c r="G54" s="14">
        <v>3671</v>
      </c>
      <c r="H54" s="225">
        <v>3671</v>
      </c>
      <c r="I54" s="172">
        <f>G54-H54</f>
        <v>0</v>
      </c>
      <c r="J54" s="14"/>
      <c r="K54" s="14">
        <v>3984</v>
      </c>
      <c r="L54" s="140">
        <v>3984</v>
      </c>
      <c r="M54" s="198">
        <f t="shared" si="11"/>
        <v>0</v>
      </c>
      <c r="N54" s="14"/>
      <c r="O54" s="14">
        <v>2820</v>
      </c>
      <c r="P54" s="216">
        <v>2820</v>
      </c>
      <c r="Q54" s="204">
        <f t="shared" si="12"/>
        <v>0</v>
      </c>
    </row>
    <row r="55" spans="1:17" x14ac:dyDescent="0.35">
      <c r="A55" t="s">
        <v>40</v>
      </c>
      <c r="C55" s="117">
        <v>7291</v>
      </c>
      <c r="D55" s="225">
        <v>10024</v>
      </c>
      <c r="E55" s="198">
        <f t="shared" si="7"/>
        <v>-2733</v>
      </c>
      <c r="F55" s="117"/>
      <c r="G55" s="41">
        <v>8534</v>
      </c>
      <c r="H55" s="225">
        <v>8534</v>
      </c>
      <c r="I55" s="172">
        <f>G55-H55</f>
        <v>0</v>
      </c>
      <c r="J55" s="14"/>
      <c r="K55" s="14">
        <v>7148</v>
      </c>
      <c r="L55" s="140">
        <v>9882</v>
      </c>
      <c r="M55" s="198">
        <f t="shared" si="11"/>
        <v>-2734</v>
      </c>
      <c r="N55" s="14"/>
      <c r="O55" s="14">
        <v>8506</v>
      </c>
      <c r="P55" s="216">
        <v>8506</v>
      </c>
      <c r="Q55" s="204">
        <f t="shared" si="12"/>
        <v>0</v>
      </c>
    </row>
    <row r="56" spans="1:17" x14ac:dyDescent="0.35">
      <c r="A56" s="2" t="s">
        <v>41</v>
      </c>
      <c r="B56" s="19"/>
      <c r="C56" s="118">
        <v>35519</v>
      </c>
      <c r="D56" s="145">
        <v>38252</v>
      </c>
      <c r="E56" s="198">
        <f t="shared" si="7"/>
        <v>-2733</v>
      </c>
      <c r="F56" s="38"/>
      <c r="G56" s="118">
        <v>19684</v>
      </c>
      <c r="H56" s="145">
        <v>19684</v>
      </c>
      <c r="I56" s="210">
        <v>0</v>
      </c>
      <c r="J56" s="39"/>
      <c r="K56" s="118">
        <v>33198</v>
      </c>
      <c r="L56" s="145">
        <v>35932</v>
      </c>
      <c r="M56" s="198">
        <f t="shared" si="11"/>
        <v>-2734</v>
      </c>
      <c r="N56" s="38"/>
      <c r="O56" s="118">
        <v>18805</v>
      </c>
      <c r="P56" s="216">
        <v>18805</v>
      </c>
      <c r="Q56" s="204">
        <f t="shared" si="12"/>
        <v>0</v>
      </c>
    </row>
    <row r="57" spans="1:17" x14ac:dyDescent="0.35">
      <c r="A57" s="2"/>
      <c r="B57" s="19"/>
      <c r="C57" s="38"/>
      <c r="D57" s="145"/>
      <c r="E57" s="198">
        <f t="shared" si="7"/>
        <v>0</v>
      </c>
      <c r="F57" s="38"/>
      <c r="G57" s="38"/>
      <c r="H57" s="145"/>
      <c r="I57" s="176"/>
      <c r="J57" s="38"/>
      <c r="K57" s="38"/>
      <c r="L57" s="145"/>
      <c r="M57" s="176"/>
      <c r="N57" s="38"/>
      <c r="O57" s="38"/>
      <c r="Q57" s="204">
        <f t="shared" si="12"/>
        <v>0</v>
      </c>
    </row>
    <row r="58" spans="1:17" x14ac:dyDescent="0.35">
      <c r="A58" s="2" t="s">
        <v>42</v>
      </c>
      <c r="B58" s="19"/>
      <c r="C58" s="42">
        <v>362594</v>
      </c>
      <c r="D58" s="145">
        <v>362593</v>
      </c>
      <c r="E58" s="198">
        <f t="shared" si="7"/>
        <v>1</v>
      </c>
      <c r="F58" s="38"/>
      <c r="G58" s="42">
        <v>517793</v>
      </c>
      <c r="H58" s="145">
        <v>517793</v>
      </c>
      <c r="I58" s="211">
        <v>0</v>
      </c>
      <c r="J58" s="39"/>
      <c r="K58" s="42">
        <v>345501</v>
      </c>
      <c r="L58" s="145">
        <v>345502</v>
      </c>
      <c r="M58" s="176"/>
      <c r="N58" s="38"/>
      <c r="O58" s="42">
        <v>533569</v>
      </c>
      <c r="P58" s="216">
        <v>533569</v>
      </c>
      <c r="Q58" s="204">
        <f t="shared" si="12"/>
        <v>0</v>
      </c>
    </row>
    <row r="59" spans="1:17" x14ac:dyDescent="0.35">
      <c r="A59" s="2"/>
      <c r="B59" s="19"/>
      <c r="C59" s="31"/>
      <c r="D59" s="223"/>
      <c r="E59" s="199"/>
      <c r="F59" s="31"/>
      <c r="G59" s="31"/>
      <c r="H59" s="223"/>
      <c r="I59" s="199"/>
      <c r="J59" s="8"/>
      <c r="K59" s="31"/>
      <c r="L59" s="223"/>
      <c r="M59" s="199"/>
      <c r="N59" s="31"/>
      <c r="O59" s="31"/>
    </row>
    <row r="60" spans="1:17" ht="24" x14ac:dyDescent="0.4">
      <c r="A60" s="467" t="s">
        <v>0</v>
      </c>
      <c r="B60" s="467"/>
      <c r="C60" s="467"/>
      <c r="D60" s="467"/>
      <c r="E60" s="467"/>
      <c r="F60" s="467"/>
      <c r="G60" s="467"/>
      <c r="H60" s="467"/>
      <c r="I60" s="467"/>
      <c r="J60" s="467"/>
      <c r="K60" s="126"/>
      <c r="L60" s="237"/>
      <c r="M60" s="213"/>
      <c r="N60" s="126"/>
      <c r="O60" s="126"/>
    </row>
    <row r="61" spans="1:17" ht="24" x14ac:dyDescent="0.4">
      <c r="A61" s="467" t="s">
        <v>1</v>
      </c>
      <c r="B61" s="467"/>
      <c r="C61" s="467"/>
      <c r="D61" s="467"/>
      <c r="E61" s="467"/>
      <c r="F61" s="467"/>
      <c r="G61" s="467"/>
      <c r="H61" s="467"/>
      <c r="I61" s="467"/>
      <c r="J61" s="467"/>
      <c r="K61" s="126"/>
      <c r="L61" s="237"/>
      <c r="M61" s="213"/>
      <c r="N61" s="126"/>
      <c r="O61" s="126"/>
    </row>
    <row r="62" spans="1:17" x14ac:dyDescent="0.35">
      <c r="C62" s="107"/>
      <c r="D62" s="224"/>
      <c r="E62" s="200"/>
      <c r="F62" s="32"/>
      <c r="G62" s="32"/>
      <c r="H62" s="224"/>
      <c r="I62" s="200"/>
      <c r="J62" s="33"/>
      <c r="K62" s="32"/>
      <c r="L62" s="224"/>
      <c r="M62" s="200"/>
      <c r="N62" s="32"/>
      <c r="O62" s="32"/>
    </row>
    <row r="63" spans="1:17" ht="24" x14ac:dyDescent="0.4">
      <c r="A63" s="126"/>
      <c r="B63" s="19"/>
      <c r="C63" s="468" t="s">
        <v>2</v>
      </c>
      <c r="D63" s="468"/>
      <c r="E63" s="468"/>
      <c r="F63" s="468"/>
      <c r="G63" s="468"/>
      <c r="H63" s="468"/>
      <c r="I63" s="468"/>
      <c r="J63" s="2"/>
      <c r="K63"/>
      <c r="L63" s="216"/>
      <c r="M63" s="194"/>
      <c r="N63"/>
      <c r="O63"/>
    </row>
    <row r="64" spans="1:17" ht="24" x14ac:dyDescent="0.4">
      <c r="A64" s="6"/>
      <c r="C64" s="102" t="s">
        <v>136</v>
      </c>
      <c r="D64" s="217"/>
      <c r="E64" s="195"/>
      <c r="F64" s="4"/>
      <c r="G64" s="4" t="s">
        <v>4</v>
      </c>
      <c r="H64" s="217"/>
      <c r="I64" s="195" t="s">
        <v>5</v>
      </c>
      <c r="J64" s="5"/>
      <c r="K64" s="4" t="s">
        <v>136</v>
      </c>
      <c r="L64" s="217"/>
      <c r="M64" s="195"/>
      <c r="N64" s="4"/>
      <c r="O64" s="4" t="s">
        <v>4</v>
      </c>
    </row>
    <row r="65" spans="1:17" ht="24" x14ac:dyDescent="0.4">
      <c r="A65" s="6" t="s">
        <v>29</v>
      </c>
      <c r="B65" s="3" t="s">
        <v>7</v>
      </c>
      <c r="C65" s="103">
        <v>2561</v>
      </c>
      <c r="D65" s="218"/>
      <c r="E65" s="196"/>
      <c r="F65" s="7"/>
      <c r="G65" s="7">
        <v>2560</v>
      </c>
      <c r="H65" s="218"/>
      <c r="I65" s="196">
        <v>2560</v>
      </c>
      <c r="J65" s="5"/>
      <c r="K65" s="7">
        <v>2561</v>
      </c>
      <c r="L65" s="218"/>
      <c r="M65" s="196"/>
      <c r="N65" s="7"/>
      <c r="O65" s="7">
        <v>2560</v>
      </c>
    </row>
    <row r="66" spans="1:17" ht="24" x14ac:dyDescent="0.4">
      <c r="A66" s="6"/>
      <c r="C66" s="102" t="s">
        <v>8</v>
      </c>
      <c r="D66" s="217"/>
      <c r="E66" s="195"/>
      <c r="F66" s="4"/>
      <c r="G66" s="4"/>
      <c r="H66" s="218"/>
      <c r="I66" s="195" t="s">
        <v>8</v>
      </c>
      <c r="J66" s="5"/>
      <c r="K66" s="4" t="s">
        <v>8</v>
      </c>
      <c r="L66" s="217"/>
      <c r="M66" s="195"/>
      <c r="N66" s="4"/>
      <c r="O66" s="4" t="s">
        <v>9</v>
      </c>
    </row>
    <row r="67" spans="1:17" ht="24" x14ac:dyDescent="0.4">
      <c r="A67" s="126"/>
      <c r="C67"/>
      <c r="D67" s="216"/>
      <c r="E67" s="194"/>
      <c r="F67"/>
      <c r="G67"/>
      <c r="H67" s="216"/>
      <c r="I67" s="194"/>
      <c r="J67"/>
      <c r="K67"/>
      <c r="L67" s="216"/>
      <c r="M67" s="194"/>
      <c r="N67"/>
      <c r="O67"/>
    </row>
    <row r="68" spans="1:17" x14ac:dyDescent="0.35">
      <c r="A68" s="9" t="s">
        <v>43</v>
      </c>
      <c r="C68" s="108"/>
      <c r="D68" s="228"/>
      <c r="E68" s="203"/>
      <c r="F68" s="115"/>
      <c r="G68" s="115"/>
      <c r="H68" s="234"/>
      <c r="I68" s="203"/>
      <c r="J68" s="115"/>
      <c r="K68" s="115"/>
      <c r="L68" s="228"/>
      <c r="M68" s="203"/>
      <c r="N68" s="115"/>
      <c r="O68" s="115"/>
    </row>
    <row r="69" spans="1:17" x14ac:dyDescent="0.35">
      <c r="A69" t="s">
        <v>44</v>
      </c>
      <c r="B69" s="3">
        <v>12</v>
      </c>
      <c r="C69" s="108"/>
      <c r="D69" s="228"/>
      <c r="E69" s="203"/>
      <c r="F69" s="115"/>
      <c r="G69" s="115"/>
      <c r="H69" s="234"/>
      <c r="I69" s="203"/>
      <c r="J69" s="115"/>
      <c r="K69" s="115"/>
      <c r="L69" s="228"/>
      <c r="M69" s="203"/>
      <c r="N69" s="115"/>
      <c r="O69" s="115"/>
    </row>
    <row r="70" spans="1:17" ht="23" thickBot="1" x14ac:dyDescent="0.4">
      <c r="A70" t="s">
        <v>45</v>
      </c>
      <c r="C70" s="109">
        <v>873000</v>
      </c>
      <c r="D70" s="151">
        <v>873000</v>
      </c>
      <c r="E70" s="198">
        <f>C70-D70</f>
        <v>0</v>
      </c>
      <c r="F70" s="44"/>
      <c r="G70" s="43">
        <v>680000</v>
      </c>
      <c r="H70" s="151">
        <v>680000</v>
      </c>
      <c r="I70" s="172">
        <f>G70-H70</f>
        <v>0</v>
      </c>
      <c r="J70" s="27"/>
      <c r="K70" s="43">
        <v>873000</v>
      </c>
      <c r="L70" s="148">
        <v>873000</v>
      </c>
      <c r="M70" s="198">
        <f t="shared" ref="M70:M75" si="13">K70-L70</f>
        <v>0</v>
      </c>
      <c r="N70" s="27"/>
      <c r="O70" s="43">
        <v>680000</v>
      </c>
      <c r="P70" s="216">
        <v>680000</v>
      </c>
      <c r="Q70" s="204">
        <f t="shared" ref="Q70:Q75" si="14">O70-P70</f>
        <v>0</v>
      </c>
    </row>
    <row r="71" spans="1:17" ht="23" thickTop="1" x14ac:dyDescent="0.35">
      <c r="A71" t="s">
        <v>46</v>
      </c>
      <c r="C71" s="24">
        <v>873000</v>
      </c>
      <c r="D71" s="229">
        <v>873000</v>
      </c>
      <c r="E71" s="198">
        <f>C71-D71</f>
        <v>0</v>
      </c>
      <c r="F71" s="44"/>
      <c r="G71" s="27">
        <v>680000</v>
      </c>
      <c r="H71" s="151">
        <v>680000</v>
      </c>
      <c r="I71" s="172">
        <f>G71-H71</f>
        <v>0</v>
      </c>
      <c r="J71" s="27"/>
      <c r="K71" s="27">
        <v>873000</v>
      </c>
      <c r="L71" s="148">
        <v>873000</v>
      </c>
      <c r="M71" s="198">
        <f t="shared" si="13"/>
        <v>0</v>
      </c>
      <c r="N71" s="27"/>
      <c r="O71" s="27">
        <v>680000</v>
      </c>
      <c r="P71" s="216">
        <v>680000</v>
      </c>
      <c r="Q71" s="204">
        <f t="shared" si="14"/>
        <v>0</v>
      </c>
    </row>
    <row r="72" spans="1:17" x14ac:dyDescent="0.35">
      <c r="A72" t="s">
        <v>47</v>
      </c>
      <c r="B72" s="3">
        <v>12</v>
      </c>
      <c r="C72" s="44">
        <v>168500</v>
      </c>
      <c r="D72" s="151">
        <v>168500</v>
      </c>
      <c r="E72" s="198">
        <f>C72-D72</f>
        <v>0</v>
      </c>
      <c r="F72" s="44"/>
      <c r="G72" s="27">
        <v>72000</v>
      </c>
      <c r="H72" s="151">
        <v>72000</v>
      </c>
      <c r="I72" s="172">
        <f>G72-H72</f>
        <v>0</v>
      </c>
      <c r="J72" s="27"/>
      <c r="K72" s="27">
        <v>168500</v>
      </c>
      <c r="L72" s="148">
        <v>168500</v>
      </c>
      <c r="M72" s="198">
        <f t="shared" si="13"/>
        <v>0</v>
      </c>
      <c r="N72" s="27"/>
      <c r="O72" s="27">
        <v>72000</v>
      </c>
      <c r="P72" s="216">
        <v>72000</v>
      </c>
      <c r="Q72" s="204">
        <f t="shared" si="14"/>
        <v>0</v>
      </c>
    </row>
    <row r="73" spans="1:17" x14ac:dyDescent="0.35">
      <c r="A73" t="s">
        <v>49</v>
      </c>
      <c r="B73" s="3">
        <v>4</v>
      </c>
      <c r="C73" s="116">
        <v>-42408</v>
      </c>
      <c r="D73" s="147">
        <v>-42409</v>
      </c>
      <c r="E73" s="198">
        <f>C73-D73</f>
        <v>1</v>
      </c>
      <c r="F73" s="116"/>
      <c r="G73" s="28">
        <v>0</v>
      </c>
      <c r="H73" s="147">
        <v>0</v>
      </c>
      <c r="I73" s="179"/>
      <c r="J73" s="27"/>
      <c r="K73" s="27">
        <v>0</v>
      </c>
      <c r="L73" s="148">
        <v>0</v>
      </c>
      <c r="M73" s="198">
        <f t="shared" si="13"/>
        <v>0</v>
      </c>
      <c r="N73" s="27"/>
      <c r="O73" s="27">
        <v>0</v>
      </c>
      <c r="P73" s="216">
        <v>0</v>
      </c>
      <c r="Q73" s="204">
        <f t="shared" si="14"/>
        <v>0</v>
      </c>
    </row>
    <row r="74" spans="1:17" x14ac:dyDescent="0.35">
      <c r="A74" t="s">
        <v>48</v>
      </c>
      <c r="C74" s="116">
        <v>334681</v>
      </c>
      <c r="D74" s="147">
        <v>334681</v>
      </c>
      <c r="E74" s="198">
        <f>C74-D74</f>
        <v>0</v>
      </c>
      <c r="F74" s="116"/>
      <c r="G74" s="27">
        <v>236727</v>
      </c>
      <c r="H74" s="147">
        <v>236727</v>
      </c>
      <c r="I74" s="172">
        <f>G74-H74</f>
        <v>0</v>
      </c>
      <c r="J74" s="27"/>
      <c r="K74" s="27">
        <v>349604</v>
      </c>
      <c r="L74" s="148">
        <v>349603.56599999999</v>
      </c>
      <c r="M74" s="198">
        <f t="shared" si="13"/>
        <v>0.4340000000083819</v>
      </c>
      <c r="N74" s="27"/>
      <c r="O74" s="27">
        <v>237549</v>
      </c>
      <c r="P74" s="216">
        <v>237549</v>
      </c>
      <c r="Q74" s="204">
        <f t="shared" si="14"/>
        <v>0</v>
      </c>
    </row>
    <row r="75" spans="1:17" x14ac:dyDescent="0.35">
      <c r="A75" s="46" t="s">
        <v>50</v>
      </c>
      <c r="C75" s="104">
        <v>0</v>
      </c>
      <c r="D75" s="147"/>
      <c r="E75" s="178"/>
      <c r="F75" s="116"/>
      <c r="G75" s="27">
        <v>0</v>
      </c>
      <c r="H75" s="147">
        <v>9612.4245599999958</v>
      </c>
      <c r="I75" s="179">
        <v>0</v>
      </c>
      <c r="J75" s="27"/>
      <c r="K75" s="27">
        <v>0</v>
      </c>
      <c r="L75" s="148">
        <v>0</v>
      </c>
      <c r="M75" s="198">
        <f t="shared" si="13"/>
        <v>0</v>
      </c>
      <c r="N75" s="27"/>
      <c r="O75" s="27">
        <v>0</v>
      </c>
      <c r="P75" s="216">
        <v>0</v>
      </c>
      <c r="Q75" s="204">
        <f t="shared" si="14"/>
        <v>0</v>
      </c>
    </row>
    <row r="76" spans="1:17" x14ac:dyDescent="0.35">
      <c r="A76" s="2" t="s">
        <v>51</v>
      </c>
      <c r="C76" s="105">
        <v>1333773</v>
      </c>
      <c r="D76" s="150">
        <v>0</v>
      </c>
      <c r="E76" s="181"/>
      <c r="F76" s="116"/>
      <c r="G76" s="29">
        <v>988727</v>
      </c>
      <c r="H76" s="147">
        <v>0</v>
      </c>
      <c r="I76" s="208">
        <v>200000</v>
      </c>
      <c r="J76" s="27"/>
      <c r="K76" s="29">
        <v>1391104</v>
      </c>
      <c r="L76" s="150">
        <v>0</v>
      </c>
      <c r="M76" s="181"/>
      <c r="N76" s="27"/>
      <c r="O76" s="29">
        <v>989549</v>
      </c>
      <c r="P76" s="216">
        <v>0</v>
      </c>
    </row>
    <row r="77" spans="1:17" x14ac:dyDescent="0.35">
      <c r="A77" t="s">
        <v>126</v>
      </c>
      <c r="C77" s="110"/>
      <c r="D77" s="150">
        <v>1333772</v>
      </c>
      <c r="E77" s="181"/>
      <c r="F77" s="116"/>
      <c r="G77" s="48"/>
      <c r="H77" s="147">
        <v>998339.42455999996</v>
      </c>
      <c r="I77" s="181"/>
      <c r="J77" s="27"/>
      <c r="K77" s="48"/>
      <c r="L77" s="150">
        <v>1391103.5660000001</v>
      </c>
      <c r="M77" s="181"/>
      <c r="N77" s="27"/>
      <c r="O77" s="48"/>
      <c r="P77" s="216">
        <v>989549</v>
      </c>
    </row>
    <row r="78" spans="1:17" x14ac:dyDescent="0.35">
      <c r="A78" t="s">
        <v>108</v>
      </c>
      <c r="B78" s="3">
        <v>4</v>
      </c>
      <c r="C78" s="104">
        <v>0</v>
      </c>
      <c r="D78" s="147"/>
      <c r="E78" s="178"/>
      <c r="F78" s="116"/>
      <c r="G78" s="28">
        <v>71059</v>
      </c>
      <c r="H78" s="147"/>
      <c r="I78" s="179"/>
      <c r="J78" s="27"/>
      <c r="K78" s="27">
        <v>0</v>
      </c>
      <c r="L78" s="148"/>
      <c r="M78" s="179"/>
      <c r="N78" s="27"/>
      <c r="O78" s="27">
        <v>0</v>
      </c>
    </row>
    <row r="79" spans="1:17" x14ac:dyDescent="0.35">
      <c r="A79" s="46" t="s">
        <v>52</v>
      </c>
      <c r="C79" s="104">
        <v>48302</v>
      </c>
      <c r="D79" s="147">
        <v>0</v>
      </c>
      <c r="E79" s="178"/>
      <c r="F79" s="116"/>
      <c r="G79" s="116">
        <v>5639</v>
      </c>
      <c r="H79" s="147">
        <v>61447</v>
      </c>
      <c r="I79" s="178">
        <f>G78+G79-H79-H80</f>
        <v>9612</v>
      </c>
      <c r="J79" s="116"/>
      <c r="K79" s="116">
        <v>0</v>
      </c>
      <c r="L79" s="147">
        <v>0</v>
      </c>
      <c r="M79" s="178"/>
      <c r="N79" s="116"/>
      <c r="O79" s="116">
        <v>0</v>
      </c>
      <c r="P79" s="216">
        <v>0</v>
      </c>
    </row>
    <row r="80" spans="1:17" x14ac:dyDescent="0.35">
      <c r="A80" s="2" t="s">
        <v>53</v>
      </c>
      <c r="C80" s="105">
        <v>1382075</v>
      </c>
      <c r="D80" s="150">
        <v>48303</v>
      </c>
      <c r="E80" s="181"/>
      <c r="F80" s="48"/>
      <c r="G80" s="29">
        <v>1065425</v>
      </c>
      <c r="H80" s="150">
        <v>5639</v>
      </c>
      <c r="I80" s="208">
        <v>200000</v>
      </c>
      <c r="J80" s="48"/>
      <c r="K80" s="29">
        <v>1391104</v>
      </c>
      <c r="L80" s="150">
        <v>0</v>
      </c>
      <c r="M80" s="181"/>
      <c r="N80" s="48"/>
      <c r="O80" s="29">
        <v>989549</v>
      </c>
      <c r="P80" s="216">
        <v>0</v>
      </c>
    </row>
    <row r="81" spans="1:16" x14ac:dyDescent="0.35">
      <c r="C81" s="111"/>
      <c r="D81" s="229">
        <v>1382075</v>
      </c>
      <c r="E81" s="204"/>
      <c r="F81" s="24"/>
      <c r="G81" s="24"/>
      <c r="H81" s="229">
        <v>1065425.42456</v>
      </c>
      <c r="I81" s="204"/>
      <c r="J81" s="24"/>
      <c r="K81" s="24"/>
      <c r="L81" s="229">
        <v>1391103.5660000001</v>
      </c>
      <c r="M81" s="204"/>
      <c r="N81" s="24"/>
      <c r="O81" s="24"/>
      <c r="P81" s="216">
        <v>989549</v>
      </c>
    </row>
    <row r="82" spans="1:16" ht="23" thickBot="1" x14ac:dyDescent="0.4">
      <c r="A82" s="2" t="s">
        <v>54</v>
      </c>
      <c r="B82" s="19"/>
      <c r="C82" s="112">
        <v>1744669</v>
      </c>
      <c r="D82" s="150"/>
      <c r="E82" s="181"/>
      <c r="F82" s="48"/>
      <c r="G82" s="47">
        <v>1583218</v>
      </c>
      <c r="H82" s="150"/>
      <c r="I82" s="212">
        <v>200000</v>
      </c>
      <c r="J82" s="48"/>
      <c r="K82" s="47">
        <v>1736605</v>
      </c>
      <c r="L82" s="150"/>
      <c r="M82" s="181"/>
      <c r="N82" s="48"/>
      <c r="O82" s="47">
        <v>1523118</v>
      </c>
    </row>
    <row r="83" spans="1:16" ht="23" thickTop="1" x14ac:dyDescent="0.35">
      <c r="A83" s="49"/>
      <c r="B83" s="50"/>
      <c r="C83" s="106"/>
      <c r="D83" s="223">
        <v>1744668</v>
      </c>
      <c r="E83" s="199"/>
      <c r="F83" s="31"/>
      <c r="G83" s="31"/>
      <c r="H83" s="235">
        <v>1583218.42456</v>
      </c>
      <c r="I83" s="199"/>
      <c r="J83" s="51"/>
      <c r="K83" s="52"/>
      <c r="L83" s="238">
        <v>1736605.5660000001</v>
      </c>
      <c r="M83" s="214"/>
      <c r="N83" s="52"/>
      <c r="O83" s="52"/>
      <c r="P83" s="216">
        <v>1523118</v>
      </c>
    </row>
    <row r="84" spans="1:16" x14ac:dyDescent="0.35">
      <c r="A84" s="2"/>
      <c r="B84" s="19"/>
      <c r="C84" s="106"/>
      <c r="D84" s="223"/>
      <c r="E84" s="199"/>
      <c r="F84" s="31"/>
      <c r="G84" s="31"/>
      <c r="H84" s="223"/>
      <c r="I84" s="199"/>
      <c r="J84" s="31"/>
      <c r="K84" s="31"/>
      <c r="L84" s="223"/>
      <c r="M84" s="199"/>
      <c r="N84" s="31"/>
      <c r="O84" s="31"/>
    </row>
    <row r="85" spans="1:16" x14ac:dyDescent="0.35">
      <c r="C85" s="113">
        <v>1</v>
      </c>
      <c r="D85" s="230"/>
      <c r="E85" s="205"/>
      <c r="F85" s="100"/>
      <c r="G85" s="100">
        <v>0</v>
      </c>
      <c r="H85" s="236"/>
      <c r="I85" s="205"/>
      <c r="J85" s="100"/>
      <c r="K85" s="100">
        <v>0</v>
      </c>
      <c r="L85" s="230"/>
      <c r="M85" s="205"/>
      <c r="N85" s="100"/>
      <c r="O85" s="100">
        <v>0</v>
      </c>
    </row>
    <row r="86" spans="1:16" x14ac:dyDescent="0.35">
      <c r="J86" s="53"/>
      <c r="K86" s="101" t="s">
        <v>140</v>
      </c>
      <c r="L86" s="239"/>
      <c r="M86" s="215"/>
    </row>
    <row r="87" spans="1:16" x14ac:dyDescent="0.35">
      <c r="J87" s="53"/>
    </row>
    <row r="88" spans="1:16" x14ac:dyDescent="0.35">
      <c r="J88" s="53"/>
    </row>
    <row r="89" spans="1:16" x14ac:dyDescent="0.35">
      <c r="J89" s="53"/>
    </row>
    <row r="90" spans="1:16" x14ac:dyDescent="0.35">
      <c r="J90" s="53"/>
    </row>
    <row r="91" spans="1:16" x14ac:dyDescent="0.35">
      <c r="J91" s="53"/>
    </row>
    <row r="92" spans="1:16" x14ac:dyDescent="0.35">
      <c r="J92" s="53"/>
    </row>
    <row r="93" spans="1:16" x14ac:dyDescent="0.35">
      <c r="J93" s="53"/>
    </row>
    <row r="94" spans="1:16" x14ac:dyDescent="0.35">
      <c r="J94" s="53"/>
    </row>
    <row r="95" spans="1:16" x14ac:dyDescent="0.35">
      <c r="J95" s="53"/>
    </row>
    <row r="96" spans="1:16" x14ac:dyDescent="0.35">
      <c r="J96" s="53"/>
    </row>
    <row r="97" spans="10:10" x14ac:dyDescent="0.35">
      <c r="J97" s="53"/>
    </row>
    <row r="98" spans="10:10" x14ac:dyDescent="0.35">
      <c r="J98" s="53"/>
    </row>
    <row r="99" spans="10:10" x14ac:dyDescent="0.35">
      <c r="J99" s="53"/>
    </row>
    <row r="100" spans="10:10" x14ac:dyDescent="0.35">
      <c r="J100" s="53"/>
    </row>
    <row r="101" spans="10:10" x14ac:dyDescent="0.35">
      <c r="J101" s="53"/>
    </row>
    <row r="102" spans="10:10" x14ac:dyDescent="0.35">
      <c r="J102" s="53"/>
    </row>
    <row r="103" spans="10:10" x14ac:dyDescent="0.35">
      <c r="J103" s="53"/>
    </row>
    <row r="104" spans="10:10" x14ac:dyDescent="0.35">
      <c r="J104" s="53"/>
    </row>
    <row r="105" spans="10:10" x14ac:dyDescent="0.35">
      <c r="J105" s="53"/>
    </row>
    <row r="106" spans="10:10" x14ac:dyDescent="0.35">
      <c r="J106" s="53"/>
    </row>
    <row r="107" spans="10:10" x14ac:dyDescent="0.35">
      <c r="J107" s="53"/>
    </row>
    <row r="108" spans="10:10" x14ac:dyDescent="0.35">
      <c r="J108" s="53"/>
    </row>
    <row r="109" spans="10:10" x14ac:dyDescent="0.35">
      <c r="J109" s="53"/>
    </row>
    <row r="110" spans="10:10" x14ac:dyDescent="0.35">
      <c r="J110" s="53"/>
    </row>
    <row r="111" spans="10:10" x14ac:dyDescent="0.35">
      <c r="J111" s="53"/>
    </row>
    <row r="112" spans="10:10" x14ac:dyDescent="0.35">
      <c r="J112" s="53"/>
    </row>
    <row r="113" spans="10:10" x14ac:dyDescent="0.35">
      <c r="J113" s="53"/>
    </row>
    <row r="114" spans="10:10" x14ac:dyDescent="0.35">
      <c r="J114" s="53"/>
    </row>
    <row r="115" spans="10:10" x14ac:dyDescent="0.35">
      <c r="J115" s="53"/>
    </row>
    <row r="116" spans="10:10" x14ac:dyDescent="0.35">
      <c r="J116" s="53"/>
    </row>
    <row r="117" spans="10:10" x14ac:dyDescent="0.35">
      <c r="J117" s="53"/>
    </row>
    <row r="118" spans="10:10" x14ac:dyDescent="0.35">
      <c r="J118" s="53"/>
    </row>
    <row r="119" spans="10:10" x14ac:dyDescent="0.35">
      <c r="J119" s="53"/>
    </row>
    <row r="120" spans="10:10" x14ac:dyDescent="0.35">
      <c r="J120" s="53"/>
    </row>
    <row r="121" spans="10:10" x14ac:dyDescent="0.35">
      <c r="J121" s="53"/>
    </row>
    <row r="122" spans="10:10" x14ac:dyDescent="0.35">
      <c r="J122" s="53"/>
    </row>
    <row r="123" spans="10:10" x14ac:dyDescent="0.35">
      <c r="J123" s="53"/>
    </row>
    <row r="124" spans="10:10" x14ac:dyDescent="0.35">
      <c r="J124" s="53"/>
    </row>
    <row r="125" spans="10:10" x14ac:dyDescent="0.35">
      <c r="J125" s="53"/>
    </row>
    <row r="126" spans="10:10" x14ac:dyDescent="0.35">
      <c r="J126" s="53"/>
    </row>
    <row r="127" spans="10:10" x14ac:dyDescent="0.35">
      <c r="J127" s="53"/>
    </row>
    <row r="128" spans="10:10" x14ac:dyDescent="0.35">
      <c r="J128" s="53"/>
    </row>
    <row r="129" spans="10:10" x14ac:dyDescent="0.35">
      <c r="J129" s="53"/>
    </row>
    <row r="130" spans="10:10" x14ac:dyDescent="0.35">
      <c r="J130" s="53"/>
    </row>
    <row r="131" spans="10:10" x14ac:dyDescent="0.35">
      <c r="J131" s="53"/>
    </row>
    <row r="132" spans="10:10" x14ac:dyDescent="0.35">
      <c r="J132" s="53"/>
    </row>
    <row r="133" spans="10:10" x14ac:dyDescent="0.35">
      <c r="J133" s="53"/>
    </row>
    <row r="134" spans="10:10" x14ac:dyDescent="0.35">
      <c r="J134" s="53"/>
    </row>
    <row r="135" spans="10:10" x14ac:dyDescent="0.35">
      <c r="J135" s="53"/>
    </row>
    <row r="136" spans="10:10" x14ac:dyDescent="0.35">
      <c r="J136" s="53"/>
    </row>
    <row r="137" spans="10:10" x14ac:dyDescent="0.35">
      <c r="J137" s="53"/>
    </row>
    <row r="138" spans="10:10" x14ac:dyDescent="0.35">
      <c r="J138" s="53"/>
    </row>
    <row r="139" spans="10:10" x14ac:dyDescent="0.35">
      <c r="J139" s="53"/>
    </row>
    <row r="140" spans="10:10" x14ac:dyDescent="0.35">
      <c r="J140" s="53"/>
    </row>
    <row r="141" spans="10:10" x14ac:dyDescent="0.35">
      <c r="J141" s="53"/>
    </row>
    <row r="142" spans="10:10" x14ac:dyDescent="0.35">
      <c r="J142" s="53"/>
    </row>
    <row r="143" spans="10:10" x14ac:dyDescent="0.35">
      <c r="J143" s="53"/>
    </row>
    <row r="144" spans="10:10" x14ac:dyDescent="0.35">
      <c r="J144" s="53"/>
    </row>
    <row r="145" spans="10:10" x14ac:dyDescent="0.35">
      <c r="J145" s="53"/>
    </row>
    <row r="146" spans="10:10" x14ac:dyDescent="0.35">
      <c r="J146" s="53"/>
    </row>
    <row r="147" spans="10:10" x14ac:dyDescent="0.35">
      <c r="J147" s="53"/>
    </row>
    <row r="148" spans="10:10" x14ac:dyDescent="0.35">
      <c r="J148" s="53"/>
    </row>
    <row r="149" spans="10:10" x14ac:dyDescent="0.35">
      <c r="J149" s="53"/>
    </row>
    <row r="150" spans="10:10" x14ac:dyDescent="0.35">
      <c r="J150" s="53"/>
    </row>
    <row r="151" spans="10:10" x14ac:dyDescent="0.35">
      <c r="J151" s="53"/>
    </row>
    <row r="152" spans="10:10" x14ac:dyDescent="0.35">
      <c r="J152" s="53"/>
    </row>
    <row r="153" spans="10:10" x14ac:dyDescent="0.35">
      <c r="J153" s="53"/>
    </row>
    <row r="154" spans="10:10" x14ac:dyDescent="0.35">
      <c r="J154" s="53"/>
    </row>
    <row r="155" spans="10:10" x14ac:dyDescent="0.35">
      <c r="J155" s="53"/>
    </row>
    <row r="156" spans="10:10" x14ac:dyDescent="0.35">
      <c r="J156" s="53"/>
    </row>
    <row r="157" spans="10:10" x14ac:dyDescent="0.35">
      <c r="J157" s="53"/>
    </row>
    <row r="158" spans="10:10" x14ac:dyDescent="0.35">
      <c r="J158" s="53"/>
    </row>
    <row r="159" spans="10:10" x14ac:dyDescent="0.35">
      <c r="J159" s="53"/>
    </row>
    <row r="160" spans="10:10" x14ac:dyDescent="0.35">
      <c r="J160" s="53"/>
    </row>
    <row r="161" spans="10:10" x14ac:dyDescent="0.35">
      <c r="J161" s="53"/>
    </row>
    <row r="162" spans="10:10" x14ac:dyDescent="0.35">
      <c r="J162" s="53"/>
    </row>
    <row r="163" spans="10:10" x14ac:dyDescent="0.35">
      <c r="J163" s="53"/>
    </row>
    <row r="164" spans="10:10" x14ac:dyDescent="0.35">
      <c r="J164" s="53"/>
    </row>
    <row r="165" spans="10:10" x14ac:dyDescent="0.35">
      <c r="J165" s="53"/>
    </row>
    <row r="166" spans="10:10" x14ac:dyDescent="0.35">
      <c r="J166" s="53"/>
    </row>
    <row r="167" spans="10:10" x14ac:dyDescent="0.35">
      <c r="J167" s="53"/>
    </row>
    <row r="168" spans="10:10" x14ac:dyDescent="0.35">
      <c r="J168" s="53"/>
    </row>
    <row r="169" spans="10:10" x14ac:dyDescent="0.35">
      <c r="J169" s="53"/>
    </row>
    <row r="170" spans="10:10" x14ac:dyDescent="0.35">
      <c r="J170" s="53"/>
    </row>
    <row r="171" spans="10:10" x14ac:dyDescent="0.35">
      <c r="J171" s="53"/>
    </row>
    <row r="172" spans="10:10" x14ac:dyDescent="0.35">
      <c r="J172" s="53"/>
    </row>
    <row r="173" spans="10:10" x14ac:dyDescent="0.35">
      <c r="J173" s="53"/>
    </row>
    <row r="174" spans="10:10" x14ac:dyDescent="0.35">
      <c r="J174" s="53"/>
    </row>
    <row r="175" spans="10:10" x14ac:dyDescent="0.35">
      <c r="J175" s="53"/>
    </row>
    <row r="176" spans="10:10" x14ac:dyDescent="0.35">
      <c r="J176" s="53"/>
    </row>
    <row r="177" spans="10:10" x14ac:dyDescent="0.35">
      <c r="J177" s="53"/>
    </row>
    <row r="178" spans="10:10" x14ac:dyDescent="0.35">
      <c r="J178" s="53"/>
    </row>
    <row r="179" spans="10:10" x14ac:dyDescent="0.35">
      <c r="J179" s="53"/>
    </row>
    <row r="180" spans="10:10" x14ac:dyDescent="0.35">
      <c r="J180" s="53"/>
    </row>
    <row r="181" spans="10:10" x14ac:dyDescent="0.35">
      <c r="J181" s="53"/>
    </row>
    <row r="182" spans="10:10" x14ac:dyDescent="0.35">
      <c r="J182" s="53"/>
    </row>
    <row r="183" spans="10:10" x14ac:dyDescent="0.35">
      <c r="J183" s="53"/>
    </row>
    <row r="184" spans="10:10" x14ac:dyDescent="0.35">
      <c r="J184" s="53"/>
    </row>
    <row r="185" spans="10:10" x14ac:dyDescent="0.35">
      <c r="J185" s="53"/>
    </row>
    <row r="186" spans="10:10" x14ac:dyDescent="0.35">
      <c r="J186" s="53"/>
    </row>
    <row r="187" spans="10:10" x14ac:dyDescent="0.35">
      <c r="J187" s="53"/>
    </row>
    <row r="188" spans="10:10" x14ac:dyDescent="0.35">
      <c r="J188" s="53"/>
    </row>
    <row r="189" spans="10:10" x14ac:dyDescent="0.35">
      <c r="J189" s="53"/>
    </row>
    <row r="190" spans="10:10" x14ac:dyDescent="0.35">
      <c r="J190" s="53"/>
    </row>
    <row r="191" spans="10:10" x14ac:dyDescent="0.35">
      <c r="J191" s="53"/>
    </row>
    <row r="192" spans="10:10" x14ac:dyDescent="0.35">
      <c r="J192" s="53"/>
    </row>
    <row r="193" spans="10:10" x14ac:dyDescent="0.35">
      <c r="J193" s="53"/>
    </row>
    <row r="194" spans="10:10" x14ac:dyDescent="0.35">
      <c r="J194" s="53"/>
    </row>
    <row r="195" spans="10:10" x14ac:dyDescent="0.35">
      <c r="J195" s="53"/>
    </row>
    <row r="196" spans="10:10" x14ac:dyDescent="0.35">
      <c r="J196" s="53"/>
    </row>
    <row r="197" spans="10:10" x14ac:dyDescent="0.35">
      <c r="J197" s="53"/>
    </row>
    <row r="198" spans="10:10" x14ac:dyDescent="0.35">
      <c r="J198" s="53"/>
    </row>
    <row r="199" spans="10:10" x14ac:dyDescent="0.35">
      <c r="J199" s="53"/>
    </row>
    <row r="200" spans="10:10" x14ac:dyDescent="0.35">
      <c r="J200" s="53"/>
    </row>
    <row r="201" spans="10:10" x14ac:dyDescent="0.35">
      <c r="J201" s="53"/>
    </row>
    <row r="202" spans="10:10" x14ac:dyDescent="0.35">
      <c r="J202" s="53"/>
    </row>
    <row r="203" spans="10:10" x14ac:dyDescent="0.35">
      <c r="J203" s="53"/>
    </row>
    <row r="204" spans="10:10" x14ac:dyDescent="0.35">
      <c r="J204" s="53"/>
    </row>
    <row r="205" spans="10:10" x14ac:dyDescent="0.35">
      <c r="J205" s="53"/>
    </row>
    <row r="206" spans="10:10" x14ac:dyDescent="0.35">
      <c r="J206" s="53"/>
    </row>
    <row r="207" spans="10:10" x14ac:dyDescent="0.35">
      <c r="J207" s="53"/>
    </row>
    <row r="208" spans="10:10" x14ac:dyDescent="0.35">
      <c r="J208" s="53"/>
    </row>
    <row r="209" spans="10:10" x14ac:dyDescent="0.35">
      <c r="J209" s="53"/>
    </row>
    <row r="210" spans="10:10" x14ac:dyDescent="0.35">
      <c r="J210" s="53"/>
    </row>
    <row r="211" spans="10:10" x14ac:dyDescent="0.35">
      <c r="J211" s="53"/>
    </row>
    <row r="212" spans="10:10" x14ac:dyDescent="0.35">
      <c r="J212" s="53"/>
    </row>
    <row r="213" spans="10:10" x14ac:dyDescent="0.35">
      <c r="J213" s="53"/>
    </row>
    <row r="214" spans="10:10" x14ac:dyDescent="0.35">
      <c r="J214" s="53"/>
    </row>
    <row r="215" spans="10:10" x14ac:dyDescent="0.35">
      <c r="J215" s="53"/>
    </row>
    <row r="216" spans="10:10" x14ac:dyDescent="0.35">
      <c r="J216" s="53"/>
    </row>
    <row r="217" spans="10:10" x14ac:dyDescent="0.35">
      <c r="J217" s="53"/>
    </row>
    <row r="218" spans="10:10" x14ac:dyDescent="0.35">
      <c r="J218" s="53"/>
    </row>
    <row r="219" spans="10:10" x14ac:dyDescent="0.35">
      <c r="J219" s="53"/>
    </row>
    <row r="220" spans="10:10" x14ac:dyDescent="0.35">
      <c r="J220" s="53"/>
    </row>
    <row r="221" spans="10:10" x14ac:dyDescent="0.35">
      <c r="J221" s="53"/>
    </row>
    <row r="222" spans="10:10" x14ac:dyDescent="0.35">
      <c r="J222" s="53"/>
    </row>
    <row r="223" spans="10:10" x14ac:dyDescent="0.35">
      <c r="J223" s="53"/>
    </row>
    <row r="224" spans="10:10" x14ac:dyDescent="0.35">
      <c r="J224" s="53"/>
    </row>
    <row r="225" spans="10:10" x14ac:dyDescent="0.35">
      <c r="J225" s="53"/>
    </row>
    <row r="226" spans="10:10" x14ac:dyDescent="0.35">
      <c r="J226" s="53"/>
    </row>
    <row r="227" spans="10:10" x14ac:dyDescent="0.35">
      <c r="J227" s="53"/>
    </row>
    <row r="228" spans="10:10" x14ac:dyDescent="0.35">
      <c r="J228" s="53"/>
    </row>
    <row r="229" spans="10:10" x14ac:dyDescent="0.35">
      <c r="J229" s="53"/>
    </row>
    <row r="230" spans="10:10" x14ac:dyDescent="0.35">
      <c r="J230" s="53"/>
    </row>
    <row r="231" spans="10:10" x14ac:dyDescent="0.35">
      <c r="J231" s="53"/>
    </row>
    <row r="232" spans="10:10" x14ac:dyDescent="0.35">
      <c r="J232" s="53"/>
    </row>
    <row r="233" spans="10:10" x14ac:dyDescent="0.35">
      <c r="J233" s="53"/>
    </row>
    <row r="234" spans="10:10" x14ac:dyDescent="0.35">
      <c r="J234" s="53"/>
    </row>
    <row r="235" spans="10:10" x14ac:dyDescent="0.35">
      <c r="J235" s="53"/>
    </row>
    <row r="236" spans="10:10" x14ac:dyDescent="0.35">
      <c r="J236" s="53"/>
    </row>
    <row r="237" spans="10:10" x14ac:dyDescent="0.35">
      <c r="J237" s="53"/>
    </row>
    <row r="238" spans="10:10" x14ac:dyDescent="0.35">
      <c r="J238" s="53"/>
    </row>
    <row r="239" spans="10:10" x14ac:dyDescent="0.35">
      <c r="J239" s="53"/>
    </row>
    <row r="240" spans="10:10" x14ac:dyDescent="0.35">
      <c r="J240" s="53"/>
    </row>
    <row r="241" spans="10:10" x14ac:dyDescent="0.35">
      <c r="J241" s="53"/>
    </row>
    <row r="242" spans="10:10" x14ac:dyDescent="0.35">
      <c r="J242" s="53"/>
    </row>
    <row r="243" spans="10:10" x14ac:dyDescent="0.35">
      <c r="J243" s="53"/>
    </row>
    <row r="244" spans="10:10" x14ac:dyDescent="0.35">
      <c r="J244" s="53"/>
    </row>
    <row r="245" spans="10:10" x14ac:dyDescent="0.35">
      <c r="J245" s="53"/>
    </row>
    <row r="246" spans="10:10" x14ac:dyDescent="0.35">
      <c r="J246" s="53"/>
    </row>
    <row r="247" spans="10:10" x14ac:dyDescent="0.35">
      <c r="J247" s="53"/>
    </row>
    <row r="248" spans="10:10" x14ac:dyDescent="0.35">
      <c r="J248" s="53"/>
    </row>
    <row r="249" spans="10:10" x14ac:dyDescent="0.35">
      <c r="J249" s="53"/>
    </row>
    <row r="250" spans="10:10" x14ac:dyDescent="0.35">
      <c r="J250" s="53"/>
    </row>
    <row r="251" spans="10:10" x14ac:dyDescent="0.35">
      <c r="J251" s="53"/>
    </row>
    <row r="252" spans="10:10" x14ac:dyDescent="0.35">
      <c r="J252" s="53"/>
    </row>
    <row r="253" spans="10:10" x14ac:dyDescent="0.35">
      <c r="J253" s="53"/>
    </row>
    <row r="254" spans="10:10" x14ac:dyDescent="0.35">
      <c r="J254" s="53"/>
    </row>
    <row r="255" spans="10:10" x14ac:dyDescent="0.35">
      <c r="J255" s="53"/>
    </row>
    <row r="256" spans="10:10" x14ac:dyDescent="0.35">
      <c r="J256" s="53"/>
    </row>
    <row r="257" spans="10:10" x14ac:dyDescent="0.35">
      <c r="J257" s="53"/>
    </row>
    <row r="258" spans="10:10" x14ac:dyDescent="0.35">
      <c r="J258" s="53"/>
    </row>
    <row r="259" spans="10:10" x14ac:dyDescent="0.35">
      <c r="J259" s="53"/>
    </row>
    <row r="260" spans="10:10" x14ac:dyDescent="0.35">
      <c r="J260" s="53"/>
    </row>
    <row r="261" spans="10:10" x14ac:dyDescent="0.35">
      <c r="J261" s="53"/>
    </row>
    <row r="262" spans="10:10" x14ac:dyDescent="0.35">
      <c r="J262" s="53"/>
    </row>
    <row r="263" spans="10:10" x14ac:dyDescent="0.35">
      <c r="J263" s="53"/>
    </row>
    <row r="264" spans="10:10" x14ac:dyDescent="0.35">
      <c r="J264" s="53"/>
    </row>
    <row r="265" spans="10:10" x14ac:dyDescent="0.35">
      <c r="J265" s="53"/>
    </row>
    <row r="266" spans="10:10" x14ac:dyDescent="0.35">
      <c r="J266" s="53"/>
    </row>
    <row r="267" spans="10:10" x14ac:dyDescent="0.35">
      <c r="J267" s="53"/>
    </row>
    <row r="268" spans="10:10" x14ac:dyDescent="0.35">
      <c r="J268" s="53"/>
    </row>
    <row r="269" spans="10:10" x14ac:dyDescent="0.35">
      <c r="J269" s="53"/>
    </row>
    <row r="270" spans="10:10" x14ac:dyDescent="0.35">
      <c r="J270" s="53"/>
    </row>
    <row r="271" spans="10:10" x14ac:dyDescent="0.35">
      <c r="J271" s="53"/>
    </row>
    <row r="272" spans="10:10" x14ac:dyDescent="0.35">
      <c r="J272" s="53"/>
    </row>
    <row r="273" spans="10:10" x14ac:dyDescent="0.35">
      <c r="J273" s="53"/>
    </row>
    <row r="274" spans="10:10" x14ac:dyDescent="0.35">
      <c r="J274" s="53"/>
    </row>
    <row r="275" spans="10:10" x14ac:dyDescent="0.35">
      <c r="J275" s="53"/>
    </row>
    <row r="276" spans="10:10" x14ac:dyDescent="0.35">
      <c r="J276" s="53"/>
    </row>
    <row r="277" spans="10:10" x14ac:dyDescent="0.35">
      <c r="J277" s="53"/>
    </row>
    <row r="278" spans="10:10" x14ac:dyDescent="0.35">
      <c r="J278" s="53"/>
    </row>
    <row r="279" spans="10:10" x14ac:dyDescent="0.35">
      <c r="J279" s="53"/>
    </row>
    <row r="280" spans="10:10" x14ac:dyDescent="0.35">
      <c r="J280" s="53"/>
    </row>
    <row r="281" spans="10:10" x14ac:dyDescent="0.35">
      <c r="J281" s="53"/>
    </row>
    <row r="282" spans="10:10" x14ac:dyDescent="0.35">
      <c r="J282" s="53"/>
    </row>
    <row r="283" spans="10:10" x14ac:dyDescent="0.35">
      <c r="J283" s="53"/>
    </row>
    <row r="284" spans="10:10" x14ac:dyDescent="0.35">
      <c r="J284" s="53"/>
    </row>
    <row r="285" spans="10:10" x14ac:dyDescent="0.35">
      <c r="J285" s="53"/>
    </row>
    <row r="286" spans="10:10" x14ac:dyDescent="0.35">
      <c r="J286" s="53"/>
    </row>
    <row r="287" spans="10:10" x14ac:dyDescent="0.35">
      <c r="J287" s="53"/>
    </row>
    <row r="288" spans="10:10" x14ac:dyDescent="0.35">
      <c r="J288" s="53"/>
    </row>
    <row r="289" spans="10:10" x14ac:dyDescent="0.35">
      <c r="J289" s="53"/>
    </row>
    <row r="290" spans="10:10" x14ac:dyDescent="0.35">
      <c r="J290" s="53"/>
    </row>
    <row r="291" spans="10:10" x14ac:dyDescent="0.35">
      <c r="J291" s="53"/>
    </row>
    <row r="292" spans="10:10" x14ac:dyDescent="0.35">
      <c r="J292" s="53"/>
    </row>
    <row r="293" spans="10:10" x14ac:dyDescent="0.35">
      <c r="J293" s="53"/>
    </row>
    <row r="294" spans="10:10" x14ac:dyDescent="0.35">
      <c r="J294" s="53"/>
    </row>
    <row r="295" spans="10:10" x14ac:dyDescent="0.35">
      <c r="J295" s="53"/>
    </row>
    <row r="296" spans="10:10" x14ac:dyDescent="0.35">
      <c r="J296" s="53"/>
    </row>
    <row r="297" spans="10:10" x14ac:dyDescent="0.35">
      <c r="J297" s="53"/>
    </row>
    <row r="298" spans="10:10" x14ac:dyDescent="0.35">
      <c r="J298" s="53"/>
    </row>
    <row r="299" spans="10:10" x14ac:dyDescent="0.35">
      <c r="J299" s="53"/>
    </row>
    <row r="300" spans="10:10" x14ac:dyDescent="0.35">
      <c r="J300" s="53"/>
    </row>
    <row r="301" spans="10:10" x14ac:dyDescent="0.35">
      <c r="J301" s="53"/>
    </row>
    <row r="302" spans="10:10" x14ac:dyDescent="0.35">
      <c r="J302" s="53"/>
    </row>
    <row r="303" spans="10:10" x14ac:dyDescent="0.35">
      <c r="J303" s="53"/>
    </row>
    <row r="304" spans="10:10" x14ac:dyDescent="0.35">
      <c r="J304" s="53"/>
    </row>
    <row r="305" spans="10:10" x14ac:dyDescent="0.35">
      <c r="J305" s="53"/>
    </row>
    <row r="306" spans="10:10" x14ac:dyDescent="0.35">
      <c r="J306" s="53"/>
    </row>
    <row r="307" spans="10:10" x14ac:dyDescent="0.35">
      <c r="J307" s="53"/>
    </row>
    <row r="308" spans="10:10" x14ac:dyDescent="0.35">
      <c r="J308" s="53"/>
    </row>
    <row r="309" spans="10:10" x14ac:dyDescent="0.35">
      <c r="J309" s="53"/>
    </row>
    <row r="310" spans="10:10" x14ac:dyDescent="0.35">
      <c r="J310" s="53"/>
    </row>
    <row r="311" spans="10:10" x14ac:dyDescent="0.35">
      <c r="J311" s="53"/>
    </row>
    <row r="312" spans="10:10" x14ac:dyDescent="0.35">
      <c r="J312" s="53"/>
    </row>
    <row r="313" spans="10:10" x14ac:dyDescent="0.35">
      <c r="J313" s="53"/>
    </row>
    <row r="314" spans="10:10" x14ac:dyDescent="0.35">
      <c r="J314" s="53"/>
    </row>
    <row r="315" spans="10:10" x14ac:dyDescent="0.35">
      <c r="J315" s="53"/>
    </row>
    <row r="316" spans="10:10" x14ac:dyDescent="0.35">
      <c r="J316" s="53"/>
    </row>
    <row r="317" spans="10:10" x14ac:dyDescent="0.35">
      <c r="J317" s="53"/>
    </row>
    <row r="318" spans="10:10" x14ac:dyDescent="0.35">
      <c r="J318" s="53"/>
    </row>
    <row r="319" spans="10:10" x14ac:dyDescent="0.35">
      <c r="J319" s="53"/>
    </row>
    <row r="320" spans="10:10" x14ac:dyDescent="0.35">
      <c r="J320" s="53"/>
    </row>
    <row r="321" spans="10:10" x14ac:dyDescent="0.35">
      <c r="J321" s="53"/>
    </row>
    <row r="322" spans="10:10" x14ac:dyDescent="0.35">
      <c r="J322" s="53"/>
    </row>
    <row r="323" spans="10:10" x14ac:dyDescent="0.35">
      <c r="J323" s="53"/>
    </row>
    <row r="324" spans="10:10" x14ac:dyDescent="0.35">
      <c r="J324" s="53"/>
    </row>
    <row r="325" spans="10:10" x14ac:dyDescent="0.35">
      <c r="J325" s="53"/>
    </row>
    <row r="326" spans="10:10" x14ac:dyDescent="0.35">
      <c r="J326" s="53"/>
    </row>
    <row r="327" spans="10:10" x14ac:dyDescent="0.35">
      <c r="J327" s="53"/>
    </row>
    <row r="328" spans="10:10" x14ac:dyDescent="0.35">
      <c r="J328" s="53"/>
    </row>
    <row r="329" spans="10:10" x14ac:dyDescent="0.35">
      <c r="J329" s="53"/>
    </row>
    <row r="330" spans="10:10" x14ac:dyDescent="0.35">
      <c r="J330" s="53"/>
    </row>
    <row r="331" spans="10:10" x14ac:dyDescent="0.35">
      <c r="J331" s="53"/>
    </row>
    <row r="332" spans="10:10" x14ac:dyDescent="0.35">
      <c r="J332" s="53"/>
    </row>
  </sheetData>
  <mergeCells count="9">
    <mergeCell ref="A60:J60"/>
    <mergeCell ref="A61:J61"/>
    <mergeCell ref="C63:I63"/>
    <mergeCell ref="A1:J1"/>
    <mergeCell ref="A2:J2"/>
    <mergeCell ref="C4:I4"/>
    <mergeCell ref="A31:J31"/>
    <mergeCell ref="A32:J32"/>
    <mergeCell ref="C34:I34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Q165"/>
  <sheetViews>
    <sheetView topLeftCell="A7" workbookViewId="0">
      <selection activeCell="U56" sqref="U56"/>
    </sheetView>
  </sheetViews>
  <sheetFormatPr baseColWidth="10" defaultColWidth="10.3984375" defaultRowHeight="22" x14ac:dyDescent="0.35"/>
  <cols>
    <col min="1" max="1" width="47.3984375" style="56" bestFit="1" customWidth="1"/>
    <col min="2" max="2" width="10" style="60" bestFit="1" customWidth="1"/>
    <col min="3" max="3" width="12.796875" style="77" customWidth="1"/>
    <col min="4" max="4" width="12.796875" style="157" customWidth="1"/>
    <col min="5" max="5" width="12.796875" style="187" customWidth="1"/>
    <col min="6" max="6" width="1.3984375" style="76" customWidth="1"/>
    <col min="7" max="7" width="12.796875" style="77" customWidth="1"/>
    <col min="8" max="8" width="12.796875" style="157" customWidth="1"/>
    <col min="9" max="9" width="12.796875" style="187" customWidth="1"/>
    <col min="10" max="10" width="1.3984375" style="76" customWidth="1"/>
    <col min="11" max="11" width="12.796875" style="77" customWidth="1"/>
    <col min="12" max="12" width="12.796875" style="157" customWidth="1"/>
    <col min="13" max="13" width="12.796875" style="187" customWidth="1"/>
    <col min="14" max="14" width="1.59765625" style="76" customWidth="1"/>
    <col min="15" max="15" width="12.796875" style="77" customWidth="1"/>
    <col min="16" max="16" width="10.3984375" style="154"/>
    <col min="17" max="17" width="10.3984375" style="185"/>
    <col min="18" max="16384" width="10.3984375" style="56"/>
  </cols>
  <sheetData>
    <row r="1" spans="1:17" ht="21.75" customHeight="1" x14ac:dyDescent="0.4">
      <c r="A1" s="475" t="s">
        <v>0</v>
      </c>
      <c r="B1" s="475"/>
      <c r="C1" s="475"/>
      <c r="D1" s="475"/>
      <c r="E1" s="475"/>
      <c r="F1" s="475"/>
      <c r="G1" s="475"/>
      <c r="H1" s="475"/>
      <c r="I1" s="475"/>
      <c r="J1" s="475"/>
      <c r="K1" s="55"/>
      <c r="L1" s="132"/>
      <c r="M1" s="164"/>
      <c r="N1" s="55"/>
      <c r="O1" s="55"/>
    </row>
    <row r="2" spans="1:17" ht="21.75" customHeight="1" x14ac:dyDescent="0.4">
      <c r="A2" s="126" t="s">
        <v>55</v>
      </c>
      <c r="B2" s="57"/>
      <c r="C2" s="55"/>
      <c r="D2" s="132"/>
      <c r="E2" s="164"/>
      <c r="F2" s="55"/>
      <c r="G2" s="55"/>
      <c r="H2" s="132"/>
      <c r="I2" s="164"/>
      <c r="J2" s="55"/>
      <c r="K2" s="55"/>
      <c r="L2" s="132"/>
      <c r="M2" s="164"/>
      <c r="N2" s="55"/>
      <c r="O2" s="55"/>
    </row>
    <row r="3" spans="1:17" ht="13.25" customHeight="1" x14ac:dyDescent="0.35">
      <c r="A3" s="55"/>
      <c r="B3" s="55"/>
      <c r="C3" s="55"/>
      <c r="D3" s="132"/>
      <c r="E3" s="164"/>
      <c r="F3" s="55"/>
      <c r="G3" s="55"/>
      <c r="H3" s="132"/>
      <c r="I3" s="164"/>
      <c r="J3" s="55"/>
      <c r="K3" s="55"/>
      <c r="L3" s="132"/>
      <c r="M3" s="164"/>
      <c r="N3" s="55"/>
      <c r="O3" s="55"/>
    </row>
    <row r="4" spans="1:17" s="58" customFormat="1" ht="23.5" customHeight="1" x14ac:dyDescent="0.35">
      <c r="B4" s="59"/>
      <c r="C4" s="470" t="s">
        <v>2</v>
      </c>
      <c r="D4" s="470"/>
      <c r="E4" s="470"/>
      <c r="F4" s="470"/>
      <c r="G4" s="470"/>
      <c r="H4" s="160"/>
      <c r="I4" s="190"/>
      <c r="J4" s="55"/>
      <c r="K4" s="470" t="s">
        <v>3</v>
      </c>
      <c r="L4" s="470"/>
      <c r="M4" s="470"/>
      <c r="N4" s="470"/>
      <c r="O4" s="470"/>
      <c r="P4" s="163"/>
      <c r="Q4" s="193"/>
    </row>
    <row r="5" spans="1:17" s="58" customFormat="1" ht="23.5" customHeight="1" x14ac:dyDescent="0.35">
      <c r="B5" s="59"/>
      <c r="C5" s="469" t="s">
        <v>106</v>
      </c>
      <c r="D5" s="469"/>
      <c r="E5" s="469"/>
      <c r="F5" s="469"/>
      <c r="G5" s="469"/>
      <c r="H5" s="161"/>
      <c r="I5" s="191"/>
      <c r="J5" s="55"/>
      <c r="K5" s="469" t="s">
        <v>106</v>
      </c>
      <c r="L5" s="469"/>
      <c r="M5" s="469"/>
      <c r="N5" s="469"/>
      <c r="O5" s="469"/>
      <c r="P5" s="163"/>
      <c r="Q5" s="193"/>
    </row>
    <row r="6" spans="1:17" s="58" customFormat="1" ht="23.5" customHeight="1" x14ac:dyDescent="0.35">
      <c r="B6" s="59"/>
      <c r="C6" s="469" t="s">
        <v>134</v>
      </c>
      <c r="D6" s="469"/>
      <c r="E6" s="469"/>
      <c r="F6" s="469"/>
      <c r="G6" s="469"/>
      <c r="H6" s="161"/>
      <c r="I6" s="191"/>
      <c r="J6" s="55"/>
      <c r="K6" s="469" t="s">
        <v>134</v>
      </c>
      <c r="L6" s="469"/>
      <c r="M6" s="469"/>
      <c r="N6" s="469"/>
      <c r="O6" s="469"/>
      <c r="P6" s="163"/>
      <c r="Q6" s="193"/>
    </row>
    <row r="7" spans="1:17" s="58" customFormat="1" ht="21" customHeight="1" x14ac:dyDescent="0.35">
      <c r="B7" s="60" t="s">
        <v>7</v>
      </c>
      <c r="C7" s="61" t="s">
        <v>56</v>
      </c>
      <c r="D7" s="133"/>
      <c r="E7" s="165"/>
      <c r="F7" s="62"/>
      <c r="G7" s="61" t="s">
        <v>57</v>
      </c>
      <c r="H7" s="133"/>
      <c r="I7" s="165"/>
      <c r="J7" s="62"/>
      <c r="K7" s="61" t="s">
        <v>56</v>
      </c>
      <c r="L7" s="133"/>
      <c r="M7" s="165"/>
      <c r="N7" s="62"/>
      <c r="O7" s="61" t="s">
        <v>57</v>
      </c>
      <c r="P7" s="163"/>
      <c r="Q7" s="193"/>
    </row>
    <row r="8" spans="1:17" s="58" customFormat="1" ht="21" customHeight="1" x14ac:dyDescent="0.35">
      <c r="B8" s="60"/>
      <c r="C8" s="471" t="s">
        <v>10</v>
      </c>
      <c r="D8" s="471"/>
      <c r="E8" s="471"/>
      <c r="F8" s="471"/>
      <c r="G8" s="471"/>
      <c r="H8" s="471"/>
      <c r="I8" s="471"/>
      <c r="J8" s="471"/>
      <c r="K8" s="471"/>
      <c r="L8" s="471"/>
      <c r="M8" s="471"/>
      <c r="N8" s="471"/>
      <c r="O8" s="471"/>
      <c r="P8" s="163"/>
      <c r="Q8" s="193"/>
    </row>
    <row r="9" spans="1:17" s="58" customFormat="1" ht="21" customHeight="1" x14ac:dyDescent="0.35">
      <c r="A9" s="55" t="s">
        <v>58</v>
      </c>
      <c r="B9" s="60"/>
      <c r="C9" s="63"/>
      <c r="D9" s="134"/>
      <c r="E9" s="166"/>
      <c r="F9" s="56"/>
      <c r="G9" s="63"/>
      <c r="H9" s="134"/>
      <c r="I9" s="166"/>
      <c r="J9" s="56"/>
      <c r="K9" s="63"/>
      <c r="L9" s="134"/>
      <c r="M9" s="166"/>
      <c r="N9" s="56"/>
      <c r="O9" s="63"/>
      <c r="P9" s="163"/>
      <c r="Q9" s="193"/>
    </row>
    <row r="10" spans="1:17" s="58" customFormat="1" ht="21" customHeight="1" x14ac:dyDescent="0.35">
      <c r="A10" s="64" t="s">
        <v>59</v>
      </c>
      <c r="B10" s="60"/>
      <c r="C10" s="129">
        <v>143016</v>
      </c>
      <c r="D10" s="135">
        <v>143016</v>
      </c>
      <c r="E10" s="167">
        <f>C10-D10</f>
        <v>0</v>
      </c>
      <c r="F10" s="65"/>
      <c r="G10" s="65">
        <v>99769</v>
      </c>
      <c r="H10" s="137">
        <v>99769</v>
      </c>
      <c r="I10" s="169">
        <f>G10-H10</f>
        <v>0</v>
      </c>
      <c r="J10" s="65"/>
      <c r="K10" s="65">
        <v>100905</v>
      </c>
      <c r="L10" s="137">
        <v>100905</v>
      </c>
      <c r="M10" s="169">
        <f>K10-L10</f>
        <v>0</v>
      </c>
      <c r="N10" s="65"/>
      <c r="O10" s="65">
        <v>96142</v>
      </c>
      <c r="P10" s="163">
        <v>96142</v>
      </c>
      <c r="Q10" s="169">
        <f>O10-P10</f>
        <v>0</v>
      </c>
    </row>
    <row r="11" spans="1:17" s="58" customFormat="1" ht="21" customHeight="1" x14ac:dyDescent="0.35">
      <c r="A11" s="64" t="s">
        <v>60</v>
      </c>
      <c r="B11" s="60"/>
      <c r="C11" s="129">
        <v>78542</v>
      </c>
      <c r="D11" s="135">
        <v>78542</v>
      </c>
      <c r="E11" s="167">
        <f>C11-D11</f>
        <v>0</v>
      </c>
      <c r="F11" s="65"/>
      <c r="G11" s="65">
        <v>76248</v>
      </c>
      <c r="H11" s="137">
        <v>76248</v>
      </c>
      <c r="I11" s="169">
        <f>G11-H11</f>
        <v>0</v>
      </c>
      <c r="J11" s="65"/>
      <c r="K11" s="65">
        <v>75382</v>
      </c>
      <c r="L11" s="137">
        <v>75382</v>
      </c>
      <c r="M11" s="169">
        <f>K11-L11</f>
        <v>0</v>
      </c>
      <c r="N11" s="65"/>
      <c r="O11" s="65">
        <v>74695</v>
      </c>
      <c r="P11" s="163">
        <v>74695</v>
      </c>
      <c r="Q11" s="169">
        <f>O11-P11</f>
        <v>0</v>
      </c>
    </row>
    <row r="12" spans="1:17" s="58" customFormat="1" ht="21" customHeight="1" x14ac:dyDescent="0.35">
      <c r="A12" s="64" t="s">
        <v>61</v>
      </c>
      <c r="B12" s="60"/>
      <c r="C12" s="129">
        <v>36027</v>
      </c>
      <c r="D12" s="135">
        <v>36027</v>
      </c>
      <c r="E12" s="167">
        <f>C12-D12</f>
        <v>0</v>
      </c>
      <c r="F12" s="65"/>
      <c r="G12" s="65">
        <v>43794</v>
      </c>
      <c r="H12" s="137">
        <v>43794</v>
      </c>
      <c r="I12" s="169">
        <f>G12-H12</f>
        <v>0</v>
      </c>
      <c r="J12" s="65"/>
      <c r="K12" s="65">
        <v>36027</v>
      </c>
      <c r="L12" s="137">
        <v>36027</v>
      </c>
      <c r="M12" s="169">
        <f>K12-L12</f>
        <v>0</v>
      </c>
      <c r="N12" s="65"/>
      <c r="O12" s="65">
        <v>43794</v>
      </c>
      <c r="P12" s="163">
        <v>43794</v>
      </c>
      <c r="Q12" s="169">
        <f>O12-P12</f>
        <v>0</v>
      </c>
    </row>
    <row r="13" spans="1:17" s="58" customFormat="1" ht="21" customHeight="1" x14ac:dyDescent="0.35">
      <c r="A13" s="64" t="s">
        <v>62</v>
      </c>
      <c r="B13" s="66">
        <v>5</v>
      </c>
      <c r="C13" s="130">
        <v>3896</v>
      </c>
      <c r="D13" s="135">
        <v>3914.0259999999998</v>
      </c>
      <c r="E13" s="167">
        <f>C13-D13</f>
        <v>-18.02599999999984</v>
      </c>
      <c r="F13" s="65"/>
      <c r="G13" s="94">
        <v>1580.3076599999999</v>
      </c>
      <c r="H13" s="137">
        <v>1580.3076599999999</v>
      </c>
      <c r="I13" s="169">
        <f>G13-H13</f>
        <v>0</v>
      </c>
      <c r="J13" s="65"/>
      <c r="K13" s="94">
        <v>4719</v>
      </c>
      <c r="L13" s="137">
        <v>4718.7130900000002</v>
      </c>
      <c r="M13" s="169">
        <f>K13-L13</f>
        <v>0.28690999999980704</v>
      </c>
      <c r="N13" s="65"/>
      <c r="O13" s="94">
        <v>1645</v>
      </c>
      <c r="P13" s="163">
        <v>1645</v>
      </c>
      <c r="Q13" s="169">
        <f>O13-P13</f>
        <v>0</v>
      </c>
    </row>
    <row r="14" spans="1:17" s="55" customFormat="1" ht="21" customHeight="1" x14ac:dyDescent="0.35">
      <c r="A14" s="90" t="s">
        <v>63</v>
      </c>
      <c r="B14" s="66"/>
      <c r="C14" s="67">
        <v>261481</v>
      </c>
      <c r="D14" s="136">
        <v>261499.02600000001</v>
      </c>
      <c r="E14" s="167">
        <f>C14-D14</f>
        <v>-18.026000000012573</v>
      </c>
      <c r="F14" s="68"/>
      <c r="G14" s="67">
        <v>221391.30765999999</v>
      </c>
      <c r="H14" s="136">
        <v>221391.30765999999</v>
      </c>
      <c r="I14" s="169">
        <f>G14-H14</f>
        <v>0</v>
      </c>
      <c r="J14" s="68"/>
      <c r="K14" s="67">
        <v>217033</v>
      </c>
      <c r="L14" s="136">
        <v>217032.71309</v>
      </c>
      <c r="M14" s="169">
        <f>K14-L14</f>
        <v>0.28690999999525957</v>
      </c>
      <c r="N14" s="68"/>
      <c r="O14" s="67">
        <v>216276</v>
      </c>
      <c r="P14" s="132">
        <v>216276</v>
      </c>
      <c r="Q14" s="169">
        <f>O14-P14</f>
        <v>0</v>
      </c>
    </row>
    <row r="15" spans="1:17" s="55" customFormat="1" ht="13.25" customHeight="1" x14ac:dyDescent="0.35">
      <c r="A15" s="90"/>
      <c r="B15" s="60"/>
      <c r="C15" s="68"/>
      <c r="D15" s="136"/>
      <c r="E15" s="168"/>
      <c r="F15" s="68"/>
      <c r="G15" s="68"/>
      <c r="H15" s="136"/>
      <c r="I15" s="168"/>
      <c r="J15" s="68"/>
      <c r="K15" s="68"/>
      <c r="L15" s="136"/>
      <c r="M15" s="168"/>
      <c r="N15" s="68"/>
      <c r="O15" s="68"/>
      <c r="P15" s="132"/>
      <c r="Q15" s="164"/>
    </row>
    <row r="16" spans="1:17" s="58" customFormat="1" ht="21" customHeight="1" x14ac:dyDescent="0.35">
      <c r="A16" s="90" t="s">
        <v>64</v>
      </c>
      <c r="B16" s="60"/>
      <c r="C16" s="65"/>
      <c r="D16" s="137"/>
      <c r="E16" s="169"/>
      <c r="F16" s="65"/>
      <c r="G16" s="65"/>
      <c r="H16" s="137"/>
      <c r="I16" s="169"/>
      <c r="J16" s="65"/>
      <c r="K16" s="65"/>
      <c r="L16" s="137"/>
      <c r="M16" s="169"/>
      <c r="N16" s="65"/>
      <c r="O16" s="65"/>
      <c r="P16" s="163"/>
      <c r="Q16" s="193"/>
    </row>
    <row r="17" spans="1:17" s="58" customFormat="1" ht="21" customHeight="1" x14ac:dyDescent="0.35">
      <c r="A17" s="64" t="s">
        <v>65</v>
      </c>
      <c r="B17" s="60"/>
      <c r="C17" s="131">
        <v>72557</v>
      </c>
      <c r="D17" s="138">
        <v>72494</v>
      </c>
      <c r="E17" s="167">
        <f t="shared" ref="E17:E24" si="0">C17-D17</f>
        <v>63</v>
      </c>
      <c r="F17" s="65"/>
      <c r="G17" s="65">
        <v>46291</v>
      </c>
      <c r="H17" s="137">
        <v>46291</v>
      </c>
      <c r="I17" s="169">
        <f t="shared" ref="I17:I24" si="1">G17-H17</f>
        <v>0</v>
      </c>
      <c r="J17" s="65"/>
      <c r="K17" s="65">
        <v>44493</v>
      </c>
      <c r="L17" s="137">
        <v>44493</v>
      </c>
      <c r="M17" s="169">
        <f t="shared" ref="M17:M24" si="2">K17-L17</f>
        <v>0</v>
      </c>
      <c r="N17" s="65"/>
      <c r="O17" s="65">
        <v>42334</v>
      </c>
      <c r="P17" s="163">
        <v>42920</v>
      </c>
      <c r="Q17" s="169">
        <f t="shared" ref="Q17:Q24" si="3">O17-P17</f>
        <v>-586</v>
      </c>
    </row>
    <row r="18" spans="1:17" s="58" customFormat="1" ht="21" customHeight="1" x14ac:dyDescent="0.35">
      <c r="A18" s="64" t="s">
        <v>66</v>
      </c>
      <c r="B18" s="60"/>
      <c r="C18" s="131">
        <v>52130</v>
      </c>
      <c r="D18" s="138">
        <v>52193</v>
      </c>
      <c r="E18" s="167">
        <f t="shared" si="0"/>
        <v>-63</v>
      </c>
      <c r="F18" s="65"/>
      <c r="G18" s="65">
        <v>45790</v>
      </c>
      <c r="H18" s="137">
        <v>45790</v>
      </c>
      <c r="I18" s="169">
        <f t="shared" si="1"/>
        <v>0</v>
      </c>
      <c r="J18" s="65"/>
      <c r="K18" s="65">
        <v>49580</v>
      </c>
      <c r="L18" s="137">
        <v>49580</v>
      </c>
      <c r="M18" s="169">
        <f t="shared" si="2"/>
        <v>0</v>
      </c>
      <c r="N18" s="65"/>
      <c r="O18" s="65">
        <v>43958</v>
      </c>
      <c r="P18" s="163">
        <v>43958</v>
      </c>
      <c r="Q18" s="169">
        <f t="shared" si="3"/>
        <v>0</v>
      </c>
    </row>
    <row r="19" spans="1:17" s="58" customFormat="1" ht="21" customHeight="1" x14ac:dyDescent="0.35">
      <c r="A19" s="64" t="s">
        <v>67</v>
      </c>
      <c r="B19" s="60"/>
      <c r="C19" s="131">
        <v>17719</v>
      </c>
      <c r="D19" s="138">
        <v>44422</v>
      </c>
      <c r="E19" s="167">
        <f t="shared" si="0"/>
        <v>-26703</v>
      </c>
      <c r="F19" s="65"/>
      <c r="G19" s="65">
        <v>27523</v>
      </c>
      <c r="H19" s="137">
        <v>27523</v>
      </c>
      <c r="I19" s="169">
        <f t="shared" si="1"/>
        <v>0</v>
      </c>
      <c r="J19" s="65"/>
      <c r="K19" s="65">
        <v>30578</v>
      </c>
      <c r="L19" s="137">
        <v>30578</v>
      </c>
      <c r="M19" s="169">
        <f t="shared" si="2"/>
        <v>0</v>
      </c>
      <c r="N19" s="65"/>
      <c r="O19" s="65">
        <v>27638</v>
      </c>
      <c r="P19" s="163">
        <v>27051</v>
      </c>
      <c r="Q19" s="169">
        <f t="shared" si="3"/>
        <v>587</v>
      </c>
    </row>
    <row r="20" spans="1:17" s="58" customFormat="1" ht="21" customHeight="1" x14ac:dyDescent="0.35">
      <c r="A20" s="64" t="s">
        <v>68</v>
      </c>
      <c r="B20" s="60">
        <v>5</v>
      </c>
      <c r="C20" s="131">
        <v>62507</v>
      </c>
      <c r="D20" s="138">
        <v>62719</v>
      </c>
      <c r="E20" s="167">
        <f t="shared" si="0"/>
        <v>-212</v>
      </c>
      <c r="F20" s="65"/>
      <c r="G20" s="65">
        <v>46140</v>
      </c>
      <c r="H20" s="137">
        <v>45302</v>
      </c>
      <c r="I20" s="169">
        <f t="shared" si="1"/>
        <v>838</v>
      </c>
      <c r="J20" s="65"/>
      <c r="K20" s="65">
        <v>52393</v>
      </c>
      <c r="L20" s="137">
        <v>52393</v>
      </c>
      <c r="M20" s="169">
        <f t="shared" si="2"/>
        <v>0</v>
      </c>
      <c r="N20" s="65"/>
      <c r="O20" s="65">
        <v>41621</v>
      </c>
      <c r="P20" s="163">
        <v>41622</v>
      </c>
      <c r="Q20" s="169">
        <f t="shared" si="3"/>
        <v>-1</v>
      </c>
    </row>
    <row r="21" spans="1:17" s="58" customFormat="1" ht="21" customHeight="1" x14ac:dyDescent="0.35">
      <c r="A21" s="64" t="s">
        <v>69</v>
      </c>
      <c r="B21" s="60"/>
      <c r="C21" s="131">
        <v>34591</v>
      </c>
      <c r="D21" s="138">
        <v>34591</v>
      </c>
      <c r="E21" s="167">
        <f t="shared" si="0"/>
        <v>0</v>
      </c>
      <c r="F21" s="65"/>
      <c r="G21" s="65">
        <v>110716</v>
      </c>
      <c r="H21" s="137">
        <v>110716</v>
      </c>
      <c r="I21" s="169">
        <f t="shared" si="1"/>
        <v>0</v>
      </c>
      <c r="J21" s="65"/>
      <c r="K21" s="65">
        <v>34591</v>
      </c>
      <c r="L21" s="137">
        <v>34591</v>
      </c>
      <c r="M21" s="169">
        <f t="shared" si="2"/>
        <v>0</v>
      </c>
      <c r="N21" s="65"/>
      <c r="O21" s="65">
        <v>110716</v>
      </c>
      <c r="P21" s="163">
        <v>110716</v>
      </c>
      <c r="Q21" s="169">
        <f t="shared" si="3"/>
        <v>0</v>
      </c>
    </row>
    <row r="22" spans="1:17" s="58" customFormat="1" ht="21" customHeight="1" x14ac:dyDescent="0.35">
      <c r="A22" s="64" t="s">
        <v>128</v>
      </c>
      <c r="B22" s="60"/>
      <c r="C22" s="131">
        <v>-14160</v>
      </c>
      <c r="D22" s="138">
        <v>-14160</v>
      </c>
      <c r="E22" s="167">
        <f t="shared" si="0"/>
        <v>0</v>
      </c>
      <c r="F22" s="65"/>
      <c r="G22" s="65">
        <v>-63358</v>
      </c>
      <c r="H22" s="137">
        <v>-63358</v>
      </c>
      <c r="I22" s="169">
        <f t="shared" si="1"/>
        <v>0</v>
      </c>
      <c r="J22" s="65"/>
      <c r="K22" s="65">
        <v>-14160</v>
      </c>
      <c r="L22" s="137">
        <v>-14160</v>
      </c>
      <c r="M22" s="169">
        <f t="shared" si="2"/>
        <v>0</v>
      </c>
      <c r="N22" s="65"/>
      <c r="O22" s="65">
        <v>-63358</v>
      </c>
      <c r="P22" s="163">
        <v>-63358</v>
      </c>
      <c r="Q22" s="169">
        <f t="shared" si="3"/>
        <v>0</v>
      </c>
    </row>
    <row r="23" spans="1:17" s="58" customFormat="1" ht="21" customHeight="1" x14ac:dyDescent="0.35">
      <c r="A23" s="64" t="s">
        <v>70</v>
      </c>
      <c r="B23" s="60">
        <v>5</v>
      </c>
      <c r="C23" s="131">
        <v>743</v>
      </c>
      <c r="D23" s="138">
        <v>760</v>
      </c>
      <c r="E23" s="167">
        <f t="shared" si="0"/>
        <v>-17</v>
      </c>
      <c r="F23" s="69"/>
      <c r="G23" s="65">
        <v>13015</v>
      </c>
      <c r="H23" s="137">
        <v>13015</v>
      </c>
      <c r="I23" s="169">
        <f t="shared" si="1"/>
        <v>0</v>
      </c>
      <c r="J23" s="69"/>
      <c r="K23" s="65">
        <v>850</v>
      </c>
      <c r="L23" s="137">
        <v>850.4340000000002</v>
      </c>
      <c r="M23" s="169">
        <f t="shared" si="2"/>
        <v>-0.43400000000019645</v>
      </c>
      <c r="N23" s="69"/>
      <c r="O23" s="65">
        <v>13094</v>
      </c>
      <c r="P23" s="163">
        <v>13094</v>
      </c>
      <c r="Q23" s="169">
        <f t="shared" si="3"/>
        <v>0</v>
      </c>
    </row>
    <row r="24" spans="1:17" s="55" customFormat="1" ht="21" customHeight="1" x14ac:dyDescent="0.35">
      <c r="A24" s="90" t="s">
        <v>71</v>
      </c>
      <c r="B24" s="59"/>
      <c r="C24" s="95">
        <v>226087</v>
      </c>
      <c r="D24" s="136">
        <v>253019</v>
      </c>
      <c r="E24" s="167">
        <f t="shared" si="0"/>
        <v>-26932</v>
      </c>
      <c r="F24" s="68"/>
      <c r="G24" s="95">
        <v>226117</v>
      </c>
      <c r="H24" s="136">
        <v>225279</v>
      </c>
      <c r="I24" s="169">
        <f t="shared" si="1"/>
        <v>838</v>
      </c>
      <c r="J24" s="68"/>
      <c r="K24" s="95">
        <v>198325</v>
      </c>
      <c r="L24" s="136">
        <v>198325.43400000001</v>
      </c>
      <c r="M24" s="169">
        <f t="shared" si="2"/>
        <v>-0.4340000000083819</v>
      </c>
      <c r="N24" s="68"/>
      <c r="O24" s="95">
        <v>216003</v>
      </c>
      <c r="P24" s="132">
        <v>216003</v>
      </c>
      <c r="Q24" s="169">
        <f t="shared" si="3"/>
        <v>0</v>
      </c>
    </row>
    <row r="25" spans="1:17" s="55" customFormat="1" ht="13.25" customHeight="1" x14ac:dyDescent="0.35">
      <c r="A25" s="90"/>
      <c r="B25" s="60"/>
      <c r="C25" s="68"/>
      <c r="D25" s="136"/>
      <c r="E25" s="168"/>
      <c r="F25" s="68"/>
      <c r="G25" s="68"/>
      <c r="H25" s="136"/>
      <c r="I25" s="168"/>
      <c r="J25" s="68"/>
      <c r="K25" s="68"/>
      <c r="L25" s="136"/>
      <c r="M25" s="168"/>
      <c r="N25" s="68"/>
      <c r="O25" s="68"/>
      <c r="P25" s="132"/>
      <c r="Q25" s="164"/>
    </row>
    <row r="26" spans="1:17" s="55" customFormat="1" ht="23.5" customHeight="1" x14ac:dyDescent="0.35">
      <c r="A26" s="70" t="s">
        <v>72</v>
      </c>
      <c r="B26" s="60"/>
      <c r="C26" s="71">
        <v>35394</v>
      </c>
      <c r="D26" s="139">
        <v>8480.0260000000126</v>
      </c>
      <c r="E26" s="167">
        <f>C26-D26</f>
        <v>26913.973999999987</v>
      </c>
      <c r="F26" s="72"/>
      <c r="G26" s="71">
        <v>-4725.6923400000087</v>
      </c>
      <c r="H26" s="139">
        <v>-3887.6923400000087</v>
      </c>
      <c r="I26" s="169">
        <f>G26-H26</f>
        <v>-838</v>
      </c>
      <c r="J26" s="72"/>
      <c r="K26" s="71">
        <v>18708</v>
      </c>
      <c r="L26" s="139">
        <v>18707.279089999996</v>
      </c>
      <c r="M26" s="169">
        <f>K26-L26</f>
        <v>0.72091000000364147</v>
      </c>
      <c r="N26" s="71"/>
      <c r="O26" s="71">
        <v>273</v>
      </c>
      <c r="P26" s="132">
        <v>273</v>
      </c>
      <c r="Q26" s="169">
        <f>O26-P26</f>
        <v>0</v>
      </c>
    </row>
    <row r="27" spans="1:17" s="58" customFormat="1" ht="23.5" customHeight="1" x14ac:dyDescent="0.35">
      <c r="A27" s="64" t="s">
        <v>73</v>
      </c>
      <c r="B27" s="66"/>
      <c r="C27" s="14">
        <v>-2589</v>
      </c>
      <c r="D27" s="140">
        <v>-2589</v>
      </c>
      <c r="E27" s="167">
        <f>C27-D27</f>
        <v>0</v>
      </c>
      <c r="F27" s="65"/>
      <c r="G27" s="65">
        <v>13472</v>
      </c>
      <c r="H27" s="137">
        <v>13472</v>
      </c>
      <c r="I27" s="169">
        <f>G27-H27</f>
        <v>0</v>
      </c>
      <c r="J27" s="65"/>
      <c r="K27" s="65">
        <v>-3315</v>
      </c>
      <c r="L27" s="137">
        <v>-3314</v>
      </c>
      <c r="M27" s="169">
        <f>K27-L27</f>
        <v>-1</v>
      </c>
      <c r="N27" s="65"/>
      <c r="O27" s="65">
        <v>13049</v>
      </c>
      <c r="P27" s="163">
        <v>13049</v>
      </c>
      <c r="Q27" s="169">
        <f>O27-P27</f>
        <v>0</v>
      </c>
    </row>
    <row r="28" spans="1:17" s="55" customFormat="1" ht="23.5" customHeight="1" x14ac:dyDescent="0.35">
      <c r="A28" s="90" t="s">
        <v>74</v>
      </c>
      <c r="B28" s="60"/>
      <c r="C28" s="73">
        <v>32805</v>
      </c>
      <c r="D28" s="139">
        <v>5891.0260000000126</v>
      </c>
      <c r="E28" s="167">
        <f>C28-D28</f>
        <v>26913.973999999987</v>
      </c>
      <c r="F28" s="72"/>
      <c r="G28" s="73">
        <v>8746.3076599999913</v>
      </c>
      <c r="H28" s="139">
        <v>9584.3076599999913</v>
      </c>
      <c r="I28" s="169">
        <f>G28-H28</f>
        <v>-838</v>
      </c>
      <c r="J28" s="72"/>
      <c r="K28" s="73">
        <v>15393</v>
      </c>
      <c r="L28" s="139">
        <v>15393.279089999996</v>
      </c>
      <c r="M28" s="169">
        <f>K28-L28</f>
        <v>-0.27908999999635853</v>
      </c>
      <c r="N28" s="71"/>
      <c r="O28" s="73">
        <v>13322</v>
      </c>
      <c r="P28" s="132">
        <v>13322</v>
      </c>
      <c r="Q28" s="169">
        <f>O28-P28</f>
        <v>0</v>
      </c>
    </row>
    <row r="29" spans="1:17" s="58" customFormat="1" ht="13.25" customHeight="1" x14ac:dyDescent="0.35">
      <c r="A29" s="55"/>
      <c r="B29" s="60"/>
      <c r="C29" s="65"/>
      <c r="D29" s="137"/>
      <c r="E29" s="169"/>
      <c r="F29" s="65"/>
      <c r="G29" s="65"/>
      <c r="H29" s="137"/>
      <c r="I29" s="169"/>
      <c r="J29" s="65"/>
      <c r="K29" s="65"/>
      <c r="L29" s="137"/>
      <c r="M29" s="169"/>
      <c r="N29" s="65"/>
      <c r="O29" s="65"/>
      <c r="P29" s="163"/>
      <c r="Q29" s="193"/>
    </row>
    <row r="30" spans="1:17" s="58" customFormat="1" ht="23.5" customHeight="1" x14ac:dyDescent="0.35">
      <c r="A30" s="90" t="s">
        <v>129</v>
      </c>
      <c r="B30" s="60"/>
      <c r="C30" s="65"/>
      <c r="D30" s="137"/>
      <c r="E30" s="169"/>
      <c r="F30" s="65"/>
      <c r="G30" s="65"/>
      <c r="H30" s="137"/>
      <c r="I30" s="169"/>
      <c r="J30" s="65"/>
      <c r="K30" s="65"/>
      <c r="L30" s="137"/>
      <c r="M30" s="169"/>
      <c r="N30" s="65"/>
      <c r="O30" s="65"/>
      <c r="P30" s="163"/>
      <c r="Q30" s="193"/>
    </row>
    <row r="31" spans="1:17" s="58" customFormat="1" ht="23.5" customHeight="1" x14ac:dyDescent="0.35">
      <c r="A31" s="9" t="s">
        <v>76</v>
      </c>
      <c r="B31" s="60"/>
      <c r="C31" s="65"/>
      <c r="D31" s="137"/>
      <c r="E31" s="169"/>
      <c r="F31" s="65"/>
      <c r="G31" s="65"/>
      <c r="H31" s="137"/>
      <c r="I31" s="169"/>
      <c r="J31" s="65"/>
      <c r="K31" s="65"/>
      <c r="L31" s="137"/>
      <c r="M31" s="169"/>
      <c r="N31" s="65"/>
      <c r="O31" s="65"/>
      <c r="P31" s="163"/>
      <c r="Q31" s="193"/>
    </row>
    <row r="32" spans="1:17" s="58" customFormat="1" ht="23.5" customHeight="1" x14ac:dyDescent="0.35">
      <c r="A32" s="9" t="s">
        <v>77</v>
      </c>
      <c r="B32" s="60"/>
      <c r="C32" s="65"/>
      <c r="D32" s="137"/>
      <c r="E32" s="169"/>
      <c r="F32" s="65"/>
      <c r="G32" s="65"/>
      <c r="H32" s="137"/>
      <c r="I32" s="169"/>
      <c r="J32" s="65"/>
      <c r="K32" s="65"/>
      <c r="L32" s="137"/>
      <c r="M32" s="169"/>
      <c r="N32" s="65"/>
      <c r="O32" s="65"/>
      <c r="P32" s="163"/>
      <c r="Q32" s="193"/>
    </row>
    <row r="33" spans="1:17" s="58" customFormat="1" ht="23.5" customHeight="1" x14ac:dyDescent="0.35">
      <c r="A33" t="s">
        <v>130</v>
      </c>
      <c r="B33" s="60"/>
      <c r="C33" s="13"/>
      <c r="D33" s="141"/>
      <c r="E33" s="172"/>
      <c r="F33" s="69"/>
      <c r="G33" s="13"/>
      <c r="H33" s="141"/>
      <c r="I33" s="172"/>
      <c r="J33" s="69"/>
      <c r="K33" s="13"/>
      <c r="L33" s="141"/>
      <c r="M33" s="172"/>
      <c r="N33" s="69"/>
      <c r="O33" s="13"/>
      <c r="P33" s="163"/>
      <c r="Q33" s="193"/>
    </row>
    <row r="34" spans="1:17" s="58" customFormat="1" ht="23.5" customHeight="1" x14ac:dyDescent="0.35">
      <c r="A34" t="s">
        <v>78</v>
      </c>
      <c r="B34" s="60"/>
      <c r="C34" s="65">
        <v>0</v>
      </c>
      <c r="D34" s="137"/>
      <c r="E34" s="169"/>
      <c r="F34" s="69"/>
      <c r="G34" s="65">
        <v>0</v>
      </c>
      <c r="H34" s="137"/>
      <c r="I34" s="169"/>
      <c r="J34" s="69"/>
      <c r="K34" s="65">
        <v>0</v>
      </c>
      <c r="L34" s="137"/>
      <c r="M34" s="169"/>
      <c r="N34" s="69"/>
      <c r="O34" s="13">
        <v>0</v>
      </c>
      <c r="P34" s="163"/>
      <c r="Q34" s="193"/>
    </row>
    <row r="35" spans="1:17" s="58" customFormat="1" ht="23.5" customHeight="1" x14ac:dyDescent="0.35">
      <c r="A35" t="s">
        <v>79</v>
      </c>
      <c r="B35" s="60"/>
      <c r="C35" s="13"/>
      <c r="D35" s="141"/>
      <c r="E35" s="172"/>
      <c r="F35" s="69"/>
      <c r="G35" s="13"/>
      <c r="H35" s="141"/>
      <c r="I35" s="172"/>
      <c r="J35" s="69"/>
      <c r="K35" s="13"/>
      <c r="L35" s="141"/>
      <c r="M35" s="172"/>
      <c r="N35" s="69"/>
      <c r="O35" s="13"/>
      <c r="P35" s="163"/>
      <c r="Q35" s="193"/>
    </row>
    <row r="36" spans="1:17" s="58" customFormat="1" ht="23.5" customHeight="1" x14ac:dyDescent="0.35">
      <c r="A36" t="s">
        <v>77</v>
      </c>
      <c r="B36" s="60"/>
      <c r="C36" s="127">
        <v>0</v>
      </c>
      <c r="D36" s="142"/>
      <c r="E36" s="173"/>
      <c r="F36" s="65"/>
      <c r="G36" s="96">
        <v>0</v>
      </c>
      <c r="H36" s="140"/>
      <c r="I36" s="171"/>
      <c r="J36" s="65"/>
      <c r="K36" s="96">
        <v>0</v>
      </c>
      <c r="L36" s="140"/>
      <c r="M36" s="171"/>
      <c r="N36" s="65"/>
      <c r="O36" s="96">
        <v>0</v>
      </c>
      <c r="P36" s="163"/>
      <c r="Q36" s="193"/>
    </row>
    <row r="37" spans="1:17" s="58" customFormat="1" ht="23.5" customHeight="1" x14ac:dyDescent="0.35">
      <c r="A37" s="90" t="s">
        <v>80</v>
      </c>
      <c r="B37" s="60"/>
      <c r="C37" s="128"/>
      <c r="D37" s="143"/>
      <c r="E37" s="174"/>
      <c r="F37" s="65"/>
      <c r="G37" s="13"/>
      <c r="H37" s="141"/>
      <c r="I37" s="172"/>
      <c r="J37" s="65"/>
      <c r="K37" s="13"/>
      <c r="L37" s="141"/>
      <c r="M37" s="172"/>
      <c r="N37" s="65"/>
      <c r="O37" s="13"/>
      <c r="P37" s="163"/>
      <c r="Q37" s="193"/>
    </row>
    <row r="38" spans="1:17" s="58" customFormat="1" ht="23.5" customHeight="1" x14ac:dyDescent="0.35">
      <c r="A38" s="90" t="s">
        <v>77</v>
      </c>
      <c r="B38" s="60"/>
      <c r="C38" s="72">
        <v>0</v>
      </c>
      <c r="D38" s="144"/>
      <c r="E38" s="175"/>
      <c r="F38" s="68"/>
      <c r="G38" s="72">
        <v>0</v>
      </c>
      <c r="H38" s="144"/>
      <c r="I38" s="175"/>
      <c r="J38" s="68"/>
      <c r="K38" s="72">
        <v>0</v>
      </c>
      <c r="L38" s="144"/>
      <c r="M38" s="175"/>
      <c r="N38" s="68"/>
      <c r="O38" s="72">
        <v>0</v>
      </c>
      <c r="P38" s="163"/>
      <c r="Q38" s="193"/>
    </row>
    <row r="39" spans="1:17" s="58" customFormat="1" ht="23.5" customHeight="1" x14ac:dyDescent="0.35">
      <c r="A39" s="2" t="s">
        <v>81</v>
      </c>
      <c r="B39" s="60"/>
      <c r="C39" s="118">
        <v>0</v>
      </c>
      <c r="D39" s="145"/>
      <c r="E39" s="176"/>
      <c r="F39" s="38"/>
      <c r="G39" s="118">
        <v>0</v>
      </c>
      <c r="H39" s="145"/>
      <c r="I39" s="176"/>
      <c r="J39" s="38"/>
      <c r="K39" s="118">
        <v>0</v>
      </c>
      <c r="L39" s="145"/>
      <c r="M39" s="176"/>
      <c r="N39" s="38"/>
      <c r="O39" s="118">
        <v>0</v>
      </c>
      <c r="P39" s="163"/>
      <c r="Q39" s="193"/>
    </row>
    <row r="40" spans="1:17" s="58" customFormat="1" ht="23.5" customHeight="1" thickBot="1" x14ac:dyDescent="0.4">
      <c r="A40" s="55" t="s">
        <v>131</v>
      </c>
      <c r="B40" s="60"/>
      <c r="C40" s="97">
        <v>32805</v>
      </c>
      <c r="D40" s="136"/>
      <c r="E40" s="168"/>
      <c r="F40" s="65"/>
      <c r="G40" s="97">
        <v>8746.3076599999913</v>
      </c>
      <c r="H40" s="136"/>
      <c r="I40" s="168"/>
      <c r="J40" s="65"/>
      <c r="K40" s="97">
        <v>15393</v>
      </c>
      <c r="L40" s="136"/>
      <c r="M40" s="168"/>
      <c r="N40" s="65"/>
      <c r="O40" s="97">
        <v>13322</v>
      </c>
      <c r="P40" s="163"/>
      <c r="Q40" s="193"/>
    </row>
    <row r="41" spans="1:17" ht="22.5" customHeight="1" thickTop="1" x14ac:dyDescent="0.4">
      <c r="A41" s="475" t="s">
        <v>0</v>
      </c>
      <c r="B41" s="475"/>
      <c r="C41" s="475"/>
      <c r="D41" s="475"/>
      <c r="E41" s="475"/>
      <c r="F41" s="475"/>
      <c r="G41" s="475"/>
      <c r="H41" s="475"/>
      <c r="I41" s="475"/>
      <c r="J41" s="475"/>
      <c r="K41" s="55"/>
      <c r="L41" s="132"/>
      <c r="M41" s="164"/>
      <c r="N41" s="55"/>
      <c r="O41" s="55"/>
    </row>
    <row r="42" spans="1:17" ht="21.75" customHeight="1" x14ac:dyDescent="0.4">
      <c r="A42" s="126" t="s">
        <v>55</v>
      </c>
      <c r="B42" s="57"/>
      <c r="C42" s="55"/>
      <c r="D42" s="132"/>
      <c r="E42" s="164"/>
      <c r="F42" s="55"/>
      <c r="G42" s="55"/>
      <c r="H42" s="132"/>
      <c r="I42" s="164"/>
      <c r="J42" s="55"/>
      <c r="K42" s="55"/>
      <c r="L42" s="132"/>
      <c r="M42" s="164"/>
      <c r="N42" s="55"/>
      <c r="O42" s="55"/>
    </row>
    <row r="43" spans="1:17" ht="13.5" customHeight="1" x14ac:dyDescent="0.4">
      <c r="A43" s="57"/>
      <c r="B43" s="57"/>
      <c r="C43" s="55"/>
      <c r="D43" s="132"/>
      <c r="E43" s="164"/>
      <c r="F43" s="55"/>
      <c r="G43" s="55"/>
      <c r="H43" s="132"/>
      <c r="I43" s="164"/>
      <c r="J43" s="55"/>
      <c r="K43" s="55"/>
      <c r="L43" s="132"/>
      <c r="M43" s="164"/>
      <c r="N43" s="55"/>
      <c r="O43" s="55"/>
    </row>
    <row r="44" spans="1:17" s="58" customFormat="1" ht="22.5" customHeight="1" x14ac:dyDescent="0.35">
      <c r="B44" s="59"/>
      <c r="C44" s="470" t="s">
        <v>2</v>
      </c>
      <c r="D44" s="470"/>
      <c r="E44" s="470"/>
      <c r="F44" s="470"/>
      <c r="G44" s="470"/>
      <c r="H44" s="160"/>
      <c r="I44" s="190"/>
      <c r="J44" s="55"/>
      <c r="K44" s="470" t="s">
        <v>3</v>
      </c>
      <c r="L44" s="470"/>
      <c r="M44" s="470"/>
      <c r="N44" s="470"/>
      <c r="O44" s="470"/>
      <c r="P44" s="163"/>
      <c r="Q44" s="193"/>
    </row>
    <row r="45" spans="1:17" s="58" customFormat="1" ht="22.5" customHeight="1" x14ac:dyDescent="0.35">
      <c r="B45" s="59"/>
      <c r="C45" s="469" t="s">
        <v>106</v>
      </c>
      <c r="D45" s="469"/>
      <c r="E45" s="469"/>
      <c r="F45" s="469"/>
      <c r="G45" s="469"/>
      <c r="H45" s="161"/>
      <c r="I45" s="191"/>
      <c r="J45" s="55"/>
      <c r="K45" s="469" t="s">
        <v>106</v>
      </c>
      <c r="L45" s="469"/>
      <c r="M45" s="469"/>
      <c r="N45" s="469"/>
      <c r="O45" s="469"/>
      <c r="P45" s="163"/>
      <c r="Q45" s="193"/>
    </row>
    <row r="46" spans="1:17" s="58" customFormat="1" ht="22.5" customHeight="1" x14ac:dyDescent="0.35">
      <c r="B46" s="59"/>
      <c r="C46" s="469" t="s">
        <v>134</v>
      </c>
      <c r="D46" s="469"/>
      <c r="E46" s="469"/>
      <c r="F46" s="469"/>
      <c r="G46" s="469"/>
      <c r="H46" s="161"/>
      <c r="I46" s="191"/>
      <c r="J46" s="55"/>
      <c r="K46" s="469" t="s">
        <v>134</v>
      </c>
      <c r="L46" s="469"/>
      <c r="M46" s="469"/>
      <c r="N46" s="469"/>
      <c r="O46" s="469"/>
      <c r="P46" s="163"/>
      <c r="Q46" s="193"/>
    </row>
    <row r="47" spans="1:17" s="58" customFormat="1" ht="22.5" customHeight="1" x14ac:dyDescent="0.35">
      <c r="B47" s="60" t="s">
        <v>7</v>
      </c>
      <c r="C47" s="61" t="s">
        <v>56</v>
      </c>
      <c r="D47" s="133"/>
      <c r="E47" s="165"/>
      <c r="F47" s="62"/>
      <c r="G47" s="61" t="s">
        <v>57</v>
      </c>
      <c r="H47" s="133"/>
      <c r="I47" s="165"/>
      <c r="J47" s="62"/>
      <c r="K47" s="61" t="s">
        <v>56</v>
      </c>
      <c r="L47" s="133"/>
      <c r="M47" s="165"/>
      <c r="N47" s="62"/>
      <c r="O47" s="61" t="s">
        <v>57</v>
      </c>
      <c r="P47" s="163"/>
      <c r="Q47" s="193"/>
    </row>
    <row r="48" spans="1:17" s="58" customFormat="1" ht="22.5" customHeight="1" x14ac:dyDescent="0.35">
      <c r="B48" s="60"/>
      <c r="C48" s="471" t="s">
        <v>10</v>
      </c>
      <c r="D48" s="471"/>
      <c r="E48" s="471"/>
      <c r="F48" s="471"/>
      <c r="G48" s="471"/>
      <c r="H48" s="471"/>
      <c r="I48" s="471"/>
      <c r="J48" s="471"/>
      <c r="K48" s="471"/>
      <c r="L48" s="471"/>
      <c r="M48" s="471"/>
      <c r="N48" s="471"/>
      <c r="O48" s="471"/>
      <c r="P48" s="163"/>
      <c r="Q48" s="193"/>
    </row>
    <row r="49" spans="1:17" s="58" customFormat="1" ht="22.5" customHeight="1" x14ac:dyDescent="0.35">
      <c r="A49" s="2" t="s">
        <v>83</v>
      </c>
      <c r="B49" s="3"/>
      <c r="C49" s="120"/>
      <c r="D49" s="146"/>
      <c r="E49" s="177"/>
      <c r="F49" s="45"/>
      <c r="G49" s="120"/>
      <c r="H49" s="146"/>
      <c r="I49" s="177"/>
      <c r="J49" s="45"/>
      <c r="K49" s="120"/>
      <c r="L49" s="146"/>
      <c r="M49" s="177"/>
      <c r="N49" s="45"/>
      <c r="O49" s="120"/>
      <c r="P49" s="163"/>
      <c r="Q49" s="193"/>
    </row>
    <row r="50" spans="1:17" s="58" customFormat="1" ht="22.5" customHeight="1" x14ac:dyDescent="0.35">
      <c r="A50" s="74" t="s">
        <v>84</v>
      </c>
      <c r="B50" s="3"/>
      <c r="C50" s="116">
        <v>35596</v>
      </c>
      <c r="D50" s="147">
        <v>8684</v>
      </c>
      <c r="E50" s="167">
        <f>C50-D50</f>
        <v>26912</v>
      </c>
      <c r="F50" s="116"/>
      <c r="G50" s="65">
        <v>13437.307659999991</v>
      </c>
      <c r="H50" s="137">
        <v>13437</v>
      </c>
      <c r="I50" s="169">
        <f>G50-H50</f>
        <v>0.30765999999130145</v>
      </c>
      <c r="J50" s="116"/>
      <c r="K50" s="65">
        <v>15393</v>
      </c>
      <c r="L50" s="137">
        <v>111770.56599999999</v>
      </c>
      <c r="M50" s="169">
        <f>K50-L50</f>
        <v>-96377.565999999992</v>
      </c>
      <c r="N50" s="116"/>
      <c r="O50" s="65">
        <v>13322</v>
      </c>
      <c r="P50" s="163">
        <v>13322</v>
      </c>
      <c r="Q50" s="169">
        <f>O50-P50</f>
        <v>0</v>
      </c>
    </row>
    <row r="51" spans="1:17" s="58" customFormat="1" ht="22.5" customHeight="1" x14ac:dyDescent="0.35">
      <c r="A51" s="74" t="s">
        <v>85</v>
      </c>
      <c r="B51" s="3"/>
      <c r="C51" s="27">
        <v>-2791</v>
      </c>
      <c r="D51" s="148">
        <v>-1362</v>
      </c>
      <c r="E51" s="167">
        <f>C51-D51</f>
        <v>-1429</v>
      </c>
      <c r="F51" s="23"/>
      <c r="G51" s="98">
        <v>-4691</v>
      </c>
      <c r="H51" s="147">
        <v>-4691</v>
      </c>
      <c r="I51" s="169">
        <f>G51-H51</f>
        <v>0</v>
      </c>
      <c r="J51" s="23"/>
      <c r="K51" s="98">
        <v>0</v>
      </c>
      <c r="L51" s="147">
        <v>0</v>
      </c>
      <c r="M51" s="169">
        <f>K51-L51</f>
        <v>0</v>
      </c>
      <c r="N51" s="116"/>
      <c r="O51" s="98">
        <v>0</v>
      </c>
      <c r="P51" s="163">
        <v>0</v>
      </c>
      <c r="Q51" s="193"/>
    </row>
    <row r="52" spans="1:17" s="55" customFormat="1" ht="22.5" customHeight="1" thickBot="1" x14ac:dyDescent="0.4">
      <c r="A52" s="70" t="s">
        <v>74</v>
      </c>
      <c r="B52" s="19"/>
      <c r="C52" s="121">
        <v>32805</v>
      </c>
      <c r="D52" s="149">
        <v>7322</v>
      </c>
      <c r="E52" s="167">
        <f>C52-D52</f>
        <v>25483</v>
      </c>
      <c r="F52" s="22"/>
      <c r="G52" s="121">
        <v>8746.3076599999913</v>
      </c>
      <c r="H52" s="149">
        <v>8746</v>
      </c>
      <c r="I52" s="169">
        <f>G52-H52</f>
        <v>0.30765999999130145</v>
      </c>
      <c r="J52" s="22"/>
      <c r="K52" s="121">
        <v>15393</v>
      </c>
      <c r="L52" s="149">
        <v>111770.56599999999</v>
      </c>
      <c r="M52" s="169">
        <f>K52-L52</f>
        <v>-96377.565999999992</v>
      </c>
      <c r="N52" s="21"/>
      <c r="O52" s="121">
        <v>13322</v>
      </c>
      <c r="P52" s="132">
        <v>13322</v>
      </c>
      <c r="Q52" s="164"/>
    </row>
    <row r="53" spans="1:17" s="58" customFormat="1" ht="13.5" customHeight="1" thickTop="1" x14ac:dyDescent="0.35">
      <c r="A53" s="70"/>
      <c r="B53" s="19"/>
      <c r="C53" s="48"/>
      <c r="D53" s="150"/>
      <c r="E53" s="181"/>
      <c r="F53" s="48"/>
      <c r="G53" s="48"/>
      <c r="H53" s="150"/>
      <c r="I53" s="181"/>
      <c r="J53" s="48"/>
      <c r="K53" s="48"/>
      <c r="L53" s="150"/>
      <c r="M53" s="181"/>
      <c r="N53" s="48"/>
      <c r="O53" s="48"/>
      <c r="P53" s="163"/>
      <c r="Q53" s="193"/>
    </row>
    <row r="54" spans="1:17" s="58" customFormat="1" ht="22.5" customHeight="1" x14ac:dyDescent="0.35">
      <c r="A54" s="70" t="s">
        <v>87</v>
      </c>
      <c r="B54" s="3"/>
      <c r="C54" s="44"/>
      <c r="D54" s="151"/>
      <c r="E54" s="182"/>
      <c r="F54" s="44"/>
      <c r="G54" s="44"/>
      <c r="H54" s="151"/>
      <c r="I54" s="182"/>
      <c r="J54" s="44"/>
      <c r="K54" s="44"/>
      <c r="L54" s="151"/>
      <c r="M54" s="182"/>
      <c r="N54" s="44"/>
      <c r="O54" s="44"/>
      <c r="P54" s="163"/>
      <c r="Q54" s="193"/>
    </row>
    <row r="55" spans="1:17" s="58" customFormat="1" ht="22.5" customHeight="1" x14ac:dyDescent="0.35">
      <c r="A55" s="74" t="s">
        <v>84</v>
      </c>
      <c r="B55" s="3"/>
      <c r="C55" s="116">
        <v>35596</v>
      </c>
      <c r="D55" s="147">
        <v>8684</v>
      </c>
      <c r="E55" s="167">
        <f>C55-D55</f>
        <v>26912</v>
      </c>
      <c r="F55" s="116"/>
      <c r="G55" s="65">
        <v>13437.307659999991</v>
      </c>
      <c r="H55" s="137">
        <v>13437</v>
      </c>
      <c r="I55" s="169">
        <f>G55-H55</f>
        <v>0.30765999999130145</v>
      </c>
      <c r="J55" s="116"/>
      <c r="K55" s="65">
        <v>15393</v>
      </c>
      <c r="L55" s="137">
        <v>112054.56599999999</v>
      </c>
      <c r="M55" s="169">
        <f>K55-L55</f>
        <v>-96661.565999999992</v>
      </c>
      <c r="N55" s="116"/>
      <c r="O55" s="65">
        <v>14986</v>
      </c>
      <c r="P55" s="163">
        <v>13322</v>
      </c>
      <c r="Q55" s="193"/>
    </row>
    <row r="56" spans="1:17" s="55" customFormat="1" ht="22.5" customHeight="1" x14ac:dyDescent="0.35">
      <c r="A56" s="74" t="s">
        <v>85</v>
      </c>
      <c r="B56" s="3"/>
      <c r="C56" s="27">
        <v>-2791</v>
      </c>
      <c r="D56" s="148">
        <v>-1362</v>
      </c>
      <c r="E56" s="167">
        <f>C56-D56</f>
        <v>-1429</v>
      </c>
      <c r="F56" s="23"/>
      <c r="G56" s="98">
        <v>-4691</v>
      </c>
      <c r="H56" s="147">
        <v>-4691</v>
      </c>
      <c r="I56" s="169">
        <f>G56-H56</f>
        <v>0</v>
      </c>
      <c r="J56" s="23"/>
      <c r="K56" s="98">
        <v>0</v>
      </c>
      <c r="L56" s="147">
        <v>0</v>
      </c>
      <c r="M56" s="169">
        <f>K56-L56</f>
        <v>0</v>
      </c>
      <c r="N56" s="116"/>
      <c r="O56" s="98">
        <v>0</v>
      </c>
      <c r="P56" s="132">
        <v>0</v>
      </c>
      <c r="Q56" s="164"/>
    </row>
    <row r="57" spans="1:17" s="58" customFormat="1" ht="22.5" customHeight="1" thickBot="1" x14ac:dyDescent="0.4">
      <c r="A57" s="70" t="s">
        <v>131</v>
      </c>
      <c r="B57" s="19"/>
      <c r="C57" s="121">
        <v>32805</v>
      </c>
      <c r="D57" s="149">
        <v>7322</v>
      </c>
      <c r="E57" s="167">
        <f>C57-D57</f>
        <v>25483</v>
      </c>
      <c r="F57" s="22"/>
      <c r="G57" s="121">
        <v>8746.3076599999913</v>
      </c>
      <c r="H57" s="149">
        <v>8746</v>
      </c>
      <c r="I57" s="169">
        <f>G57-H57</f>
        <v>0.30765999999130145</v>
      </c>
      <c r="J57" s="22"/>
      <c r="K57" s="121">
        <v>15393</v>
      </c>
      <c r="L57" s="149">
        <v>112054.56599999999</v>
      </c>
      <c r="M57" s="169">
        <f>K57-L57</f>
        <v>-96661.565999999992</v>
      </c>
      <c r="N57" s="21"/>
      <c r="O57" s="121">
        <v>13322</v>
      </c>
      <c r="P57" s="163">
        <v>13322</v>
      </c>
      <c r="Q57" s="193"/>
    </row>
    <row r="58" spans="1:17" s="58" customFormat="1" ht="13.5" customHeight="1" thickTop="1" x14ac:dyDescent="0.35">
      <c r="A58" s="2"/>
      <c r="B58" s="3"/>
      <c r="C58" s="119"/>
      <c r="D58" s="152"/>
      <c r="E58" s="183"/>
      <c r="F58" s="119"/>
      <c r="G58" s="119"/>
      <c r="H58" s="152"/>
      <c r="I58" s="183"/>
      <c r="J58" s="119"/>
      <c r="K58" s="119"/>
      <c r="L58" s="152"/>
      <c r="M58" s="183"/>
      <c r="N58" s="119"/>
      <c r="O58" s="119"/>
      <c r="P58" s="163"/>
      <c r="Q58" s="193"/>
    </row>
    <row r="59" spans="1:17" s="58" customFormat="1" ht="24" customHeight="1" thickBot="1" x14ac:dyDescent="0.4">
      <c r="A59" s="2" t="s">
        <v>133</v>
      </c>
      <c r="B59" s="3">
        <v>15</v>
      </c>
      <c r="C59" s="122">
        <v>4.097145488029466</v>
      </c>
      <c r="D59" s="153">
        <v>0.99954709804951891</v>
      </c>
      <c r="E59" s="184"/>
      <c r="F59" s="123"/>
      <c r="G59" s="122">
        <v>6.7186538299999956</v>
      </c>
      <c r="H59" s="153">
        <v>6.7184999999999997</v>
      </c>
      <c r="I59" s="169">
        <f>G59-H59</f>
        <v>1.5382999999591362E-4</v>
      </c>
      <c r="J59" s="123"/>
      <c r="K59" s="122">
        <v>1.7717541436464088</v>
      </c>
      <c r="L59" s="153">
        <v>1.7717995674661258</v>
      </c>
      <c r="M59" s="169">
        <f>K59-L59</f>
        <v>-4.5423819716949865E-5</v>
      </c>
      <c r="N59" s="123"/>
      <c r="O59" s="122">
        <v>6.6609999999999996</v>
      </c>
      <c r="P59" s="163">
        <v>6.6609999999999996</v>
      </c>
      <c r="Q59" s="169">
        <f>O59-P59</f>
        <v>0</v>
      </c>
    </row>
    <row r="60" spans="1:17" s="58" customFormat="1" ht="23.75" customHeight="1" thickTop="1" x14ac:dyDescent="0.35">
      <c r="A60" s="2"/>
      <c r="B60" s="3"/>
      <c r="C60" s="123"/>
      <c r="D60" s="153"/>
      <c r="E60" s="184"/>
      <c r="F60" s="123"/>
      <c r="G60" s="123"/>
      <c r="H60" s="153"/>
      <c r="I60" s="184"/>
      <c r="J60" s="123"/>
      <c r="K60" s="123"/>
      <c r="L60" s="153"/>
      <c r="M60" s="184"/>
      <c r="N60" s="123"/>
      <c r="O60" s="123"/>
      <c r="P60" s="163"/>
      <c r="Q60" s="193"/>
    </row>
    <row r="61" spans="1:17" s="58" customFormat="1" ht="23.75" customHeight="1" x14ac:dyDescent="0.35">
      <c r="A61" s="2"/>
      <c r="B61" s="3"/>
      <c r="C61" s="123"/>
      <c r="D61" s="153"/>
      <c r="E61" s="184"/>
      <c r="F61" s="123"/>
      <c r="G61" s="123"/>
      <c r="H61" s="153"/>
      <c r="I61" s="184"/>
      <c r="J61" s="123"/>
      <c r="K61" s="123"/>
      <c r="L61" s="153"/>
      <c r="M61" s="184"/>
      <c r="N61" s="123"/>
      <c r="O61" s="123"/>
      <c r="P61" s="163"/>
      <c r="Q61" s="193"/>
    </row>
    <row r="62" spans="1:17" ht="22.5" customHeight="1" x14ac:dyDescent="0.35">
      <c r="B62" s="56"/>
      <c r="C62" s="56"/>
      <c r="D62" s="154"/>
      <c r="E62" s="185"/>
      <c r="F62" s="77"/>
      <c r="G62" s="76"/>
      <c r="H62" s="162"/>
      <c r="I62" s="192"/>
      <c r="J62" s="77"/>
      <c r="K62" s="76"/>
      <c r="L62" s="162"/>
      <c r="M62" s="192"/>
      <c r="N62" s="91"/>
      <c r="O62" s="76"/>
    </row>
    <row r="63" spans="1:17" ht="22.5" customHeight="1" x14ac:dyDescent="0.35">
      <c r="B63" s="56"/>
      <c r="C63" s="56"/>
      <c r="D63" s="154"/>
      <c r="E63" s="185"/>
      <c r="F63" s="77"/>
      <c r="G63" s="76"/>
      <c r="H63" s="162"/>
      <c r="I63" s="192"/>
      <c r="J63" s="77"/>
      <c r="K63" s="76"/>
      <c r="L63" s="162"/>
      <c r="M63" s="192"/>
      <c r="N63" s="91"/>
      <c r="O63" s="76"/>
    </row>
    <row r="64" spans="1:17" ht="22.5" customHeight="1" x14ac:dyDescent="0.35">
      <c r="B64" s="56"/>
      <c r="C64" s="56"/>
      <c r="D64" s="154"/>
      <c r="E64" s="185"/>
      <c r="F64" s="77"/>
      <c r="G64" s="76"/>
      <c r="H64" s="162"/>
      <c r="I64" s="192"/>
      <c r="J64" s="77"/>
      <c r="K64" s="76"/>
      <c r="L64" s="162"/>
      <c r="M64" s="192"/>
      <c r="N64" s="91"/>
      <c r="O64" s="76"/>
    </row>
    <row r="65" spans="1:17" s="58" customFormat="1" ht="23.75" customHeight="1" x14ac:dyDescent="0.35">
      <c r="A65" s="2"/>
      <c r="B65" s="3"/>
      <c r="C65" s="123"/>
      <c r="D65" s="153"/>
      <c r="E65" s="184"/>
      <c r="F65" s="123"/>
      <c r="G65" s="123"/>
      <c r="H65" s="153"/>
      <c r="I65" s="184"/>
      <c r="J65" s="123"/>
      <c r="K65" s="123"/>
      <c r="L65" s="153"/>
      <c r="M65" s="184"/>
      <c r="N65" s="123"/>
      <c r="O65" s="123"/>
      <c r="P65" s="163"/>
      <c r="Q65" s="193"/>
    </row>
    <row r="66" spans="1:17" s="58" customFormat="1" ht="23.75" customHeight="1" x14ac:dyDescent="0.35">
      <c r="A66" s="2"/>
      <c r="B66" s="3"/>
      <c r="C66" s="123"/>
      <c r="D66" s="153"/>
      <c r="E66" s="184"/>
      <c r="F66" s="123"/>
      <c r="G66" s="123"/>
      <c r="H66" s="153"/>
      <c r="I66" s="184"/>
      <c r="J66" s="123"/>
      <c r="K66" s="123"/>
      <c r="L66" s="153"/>
      <c r="M66" s="184"/>
      <c r="N66" s="123"/>
      <c r="O66" s="123"/>
      <c r="P66" s="163"/>
      <c r="Q66" s="193"/>
    </row>
    <row r="67" spans="1:17" s="58" customFormat="1" ht="23.75" customHeight="1" x14ac:dyDescent="0.35">
      <c r="A67" s="2"/>
      <c r="B67" s="3"/>
      <c r="C67" s="123"/>
      <c r="D67" s="153"/>
      <c r="E67" s="184"/>
      <c r="F67" s="123"/>
      <c r="G67" s="123"/>
      <c r="H67" s="153"/>
      <c r="I67" s="184"/>
      <c r="J67" s="123"/>
      <c r="K67" s="123"/>
      <c r="L67" s="153"/>
      <c r="M67" s="184"/>
      <c r="N67" s="123"/>
      <c r="O67" s="123"/>
      <c r="P67" s="163"/>
      <c r="Q67" s="193"/>
    </row>
    <row r="68" spans="1:17" s="58" customFormat="1" ht="23.75" customHeight="1" x14ac:dyDescent="0.35">
      <c r="A68" s="2"/>
      <c r="B68" s="3"/>
      <c r="C68" s="123"/>
      <c r="D68" s="153"/>
      <c r="E68" s="184"/>
      <c r="F68" s="123"/>
      <c r="G68" s="123"/>
      <c r="H68" s="153"/>
      <c r="I68" s="184"/>
      <c r="J68" s="123"/>
      <c r="K68" s="123"/>
      <c r="L68" s="153"/>
      <c r="M68" s="184"/>
      <c r="N68" s="123"/>
      <c r="O68" s="123"/>
      <c r="P68" s="163"/>
      <c r="Q68" s="193"/>
    </row>
    <row r="69" spans="1:17" s="58" customFormat="1" ht="23.75" customHeight="1" x14ac:dyDescent="0.35">
      <c r="A69" s="2"/>
      <c r="B69" s="3"/>
      <c r="C69" s="123"/>
      <c r="D69" s="153"/>
      <c r="E69" s="184"/>
      <c r="F69" s="123"/>
      <c r="G69" s="123"/>
      <c r="H69" s="153"/>
      <c r="I69" s="184"/>
      <c r="J69" s="123"/>
      <c r="K69" s="123"/>
      <c r="L69" s="153"/>
      <c r="M69" s="184"/>
      <c r="N69" s="123"/>
      <c r="O69" s="123"/>
      <c r="P69" s="163"/>
      <c r="Q69" s="193"/>
    </row>
    <row r="70" spans="1:17" s="58" customFormat="1" ht="23.75" customHeight="1" x14ac:dyDescent="0.35">
      <c r="A70" s="2"/>
      <c r="B70" s="3"/>
      <c r="C70" s="123"/>
      <c r="D70" s="153"/>
      <c r="E70" s="184"/>
      <c r="F70" s="123"/>
      <c r="G70" s="123"/>
      <c r="H70" s="153"/>
      <c r="I70" s="184"/>
      <c r="J70" s="123"/>
      <c r="K70" s="123"/>
      <c r="L70" s="153"/>
      <c r="M70" s="184"/>
      <c r="N70" s="123"/>
      <c r="O70" s="123"/>
      <c r="P70" s="163"/>
      <c r="Q70" s="193"/>
    </row>
    <row r="71" spans="1:17" s="58" customFormat="1" ht="23.75" customHeight="1" x14ac:dyDescent="0.35">
      <c r="A71" s="2"/>
      <c r="B71" s="3"/>
      <c r="C71" s="123"/>
      <c r="D71" s="153"/>
      <c r="E71" s="184"/>
      <c r="F71" s="123"/>
      <c r="G71" s="123"/>
      <c r="H71" s="153"/>
      <c r="I71" s="184"/>
      <c r="J71" s="123"/>
      <c r="K71" s="123"/>
      <c r="L71" s="153"/>
      <c r="M71" s="184"/>
      <c r="N71" s="123"/>
      <c r="O71" s="123"/>
      <c r="P71" s="163"/>
      <c r="Q71" s="193"/>
    </row>
    <row r="72" spans="1:17" s="58" customFormat="1" ht="23.75" customHeight="1" x14ac:dyDescent="0.35">
      <c r="A72" s="2"/>
      <c r="B72" s="3"/>
      <c r="C72" s="123"/>
      <c r="D72" s="153"/>
      <c r="E72" s="184"/>
      <c r="F72" s="123"/>
      <c r="G72" s="123"/>
      <c r="H72" s="153"/>
      <c r="I72" s="184"/>
      <c r="J72" s="123"/>
      <c r="K72" s="123"/>
      <c r="L72" s="153"/>
      <c r="M72" s="184"/>
      <c r="N72" s="123"/>
      <c r="O72" s="123"/>
      <c r="P72" s="163"/>
      <c r="Q72" s="193"/>
    </row>
    <row r="73" spans="1:17" s="58" customFormat="1" ht="23.75" customHeight="1" x14ac:dyDescent="0.35">
      <c r="A73" s="2"/>
      <c r="B73" s="3"/>
      <c r="C73" s="123"/>
      <c r="D73" s="153"/>
      <c r="E73" s="184"/>
      <c r="F73" s="123"/>
      <c r="G73" s="123"/>
      <c r="H73" s="153"/>
      <c r="I73" s="184"/>
      <c r="J73" s="123"/>
      <c r="K73" s="123"/>
      <c r="L73" s="153"/>
      <c r="M73" s="184"/>
      <c r="N73" s="123"/>
      <c r="O73" s="123"/>
      <c r="P73" s="163"/>
      <c r="Q73" s="193"/>
    </row>
    <row r="74" spans="1:17" s="58" customFormat="1" ht="23.75" customHeight="1" x14ac:dyDescent="0.35">
      <c r="A74" s="2"/>
      <c r="B74" s="3"/>
      <c r="C74" s="123"/>
      <c r="D74" s="153"/>
      <c r="E74" s="184"/>
      <c r="F74" s="123"/>
      <c r="G74" s="123"/>
      <c r="H74" s="153"/>
      <c r="I74" s="184"/>
      <c r="J74" s="123"/>
      <c r="K74" s="123"/>
      <c r="L74" s="153"/>
      <c r="M74" s="184"/>
      <c r="N74" s="123"/>
      <c r="O74" s="123"/>
      <c r="P74" s="163"/>
      <c r="Q74" s="193"/>
    </row>
    <row r="75" spans="1:17" s="58" customFormat="1" ht="23.75" customHeight="1" x14ac:dyDescent="0.35">
      <c r="A75" s="2"/>
      <c r="B75" s="3"/>
      <c r="C75" s="123"/>
      <c r="D75" s="153"/>
      <c r="E75" s="184"/>
      <c r="F75" s="123"/>
      <c r="G75" s="123"/>
      <c r="H75" s="153"/>
      <c r="I75" s="184"/>
      <c r="J75" s="123"/>
      <c r="K75" s="123"/>
      <c r="L75" s="153"/>
      <c r="M75" s="184"/>
      <c r="N75" s="123"/>
      <c r="O75" s="123"/>
      <c r="P75" s="163"/>
      <c r="Q75" s="193"/>
    </row>
    <row r="76" spans="1:17" s="58" customFormat="1" ht="23.75" customHeight="1" x14ac:dyDescent="0.35">
      <c r="A76" s="2"/>
      <c r="B76" s="3"/>
      <c r="C76" s="123"/>
      <c r="D76" s="153"/>
      <c r="E76" s="184"/>
      <c r="F76" s="123"/>
      <c r="G76" s="123"/>
      <c r="H76" s="153"/>
      <c r="I76" s="184"/>
      <c r="J76" s="123"/>
      <c r="K76" s="123"/>
      <c r="L76" s="153"/>
      <c r="M76" s="184"/>
      <c r="N76" s="123"/>
      <c r="O76" s="123"/>
      <c r="P76" s="163"/>
      <c r="Q76" s="193"/>
    </row>
    <row r="77" spans="1:17" s="58" customFormat="1" ht="23.75" customHeight="1" x14ac:dyDescent="0.35">
      <c r="A77" s="2"/>
      <c r="B77" s="3"/>
      <c r="C77" s="123"/>
      <c r="D77" s="153"/>
      <c r="E77" s="184"/>
      <c r="F77" s="123"/>
      <c r="G77" s="123"/>
      <c r="H77" s="153"/>
      <c r="I77" s="184"/>
      <c r="J77" s="123"/>
      <c r="K77" s="123"/>
      <c r="L77" s="153"/>
      <c r="M77" s="184"/>
      <c r="N77" s="123"/>
      <c r="O77" s="123"/>
      <c r="P77" s="163"/>
      <c r="Q77" s="193"/>
    </row>
    <row r="78" spans="1:17" s="58" customFormat="1" ht="22.5" customHeight="1" x14ac:dyDescent="0.35">
      <c r="A78" s="2"/>
      <c r="B78" s="3"/>
      <c r="C78" s="124"/>
      <c r="D78" s="155"/>
      <c r="E78" s="186"/>
      <c r="F78" s="124"/>
      <c r="G78" s="124"/>
      <c r="H78" s="155"/>
      <c r="I78" s="186"/>
      <c r="J78" s="124"/>
      <c r="K78" s="124"/>
      <c r="L78" s="155"/>
      <c r="M78" s="186"/>
      <c r="N78" s="124"/>
      <c r="O78" s="124"/>
      <c r="P78" s="163"/>
      <c r="Q78" s="193"/>
    </row>
    <row r="79" spans="1:17" ht="21.75" customHeight="1" x14ac:dyDescent="0.4">
      <c r="A79" s="475" t="s">
        <v>0</v>
      </c>
      <c r="B79" s="475"/>
      <c r="C79" s="475"/>
      <c r="D79" s="475"/>
      <c r="E79" s="475"/>
      <c r="F79" s="475"/>
      <c r="G79" s="475"/>
      <c r="H79" s="475"/>
      <c r="I79" s="475"/>
      <c r="J79" s="475"/>
      <c r="K79" s="55"/>
      <c r="L79" s="132"/>
      <c r="M79" s="164"/>
      <c r="N79" s="55"/>
      <c r="O79" s="55"/>
    </row>
    <row r="80" spans="1:17" ht="21.75" customHeight="1" x14ac:dyDescent="0.4">
      <c r="A80" s="126" t="s">
        <v>55</v>
      </c>
      <c r="B80" s="57"/>
      <c r="C80" s="55"/>
      <c r="D80" s="132"/>
      <c r="E80" s="164"/>
      <c r="F80" s="55"/>
      <c r="G80" s="55"/>
      <c r="H80" s="132"/>
      <c r="I80" s="164"/>
      <c r="J80" s="55"/>
      <c r="K80" s="55"/>
      <c r="L80" s="132"/>
      <c r="M80" s="164"/>
      <c r="N80" s="55"/>
      <c r="O80" s="55"/>
    </row>
    <row r="81" spans="1:17" ht="13.5" customHeight="1" x14ac:dyDescent="0.35">
      <c r="A81" s="55"/>
      <c r="B81" s="55"/>
      <c r="C81" s="55"/>
      <c r="D81" s="132"/>
      <c r="E81" s="164"/>
      <c r="F81" s="55"/>
      <c r="G81" s="55"/>
      <c r="H81" s="132"/>
      <c r="I81" s="164"/>
      <c r="J81" s="55"/>
      <c r="K81" s="55"/>
      <c r="L81" s="132"/>
      <c r="M81" s="164"/>
      <c r="N81" s="55"/>
      <c r="O81" s="55"/>
    </row>
    <row r="82" spans="1:17" s="58" customFormat="1" ht="23.5" customHeight="1" x14ac:dyDescent="0.35">
      <c r="B82" s="59"/>
      <c r="C82" s="470" t="s">
        <v>2</v>
      </c>
      <c r="D82" s="470"/>
      <c r="E82" s="470"/>
      <c r="F82" s="470"/>
      <c r="G82" s="470"/>
      <c r="H82" s="160"/>
      <c r="I82" s="190"/>
      <c r="J82" s="55"/>
      <c r="K82" s="470" t="s">
        <v>3</v>
      </c>
      <c r="L82" s="470"/>
      <c r="M82" s="470"/>
      <c r="N82" s="470"/>
      <c r="O82" s="470"/>
      <c r="P82" s="163"/>
      <c r="Q82" s="193"/>
    </row>
    <row r="83" spans="1:17" s="58" customFormat="1" ht="23.5" customHeight="1" x14ac:dyDescent="0.35">
      <c r="B83" s="59"/>
      <c r="C83" s="469" t="s">
        <v>135</v>
      </c>
      <c r="D83" s="469"/>
      <c r="E83" s="469"/>
      <c r="F83" s="469"/>
      <c r="G83" s="469"/>
      <c r="H83" s="161"/>
      <c r="I83" s="191"/>
      <c r="J83" s="55"/>
      <c r="K83" s="469" t="s">
        <v>135</v>
      </c>
      <c r="L83" s="469"/>
      <c r="M83" s="469"/>
      <c r="N83" s="469"/>
      <c r="O83" s="469"/>
      <c r="P83" s="163"/>
      <c r="Q83" s="193"/>
    </row>
    <row r="84" spans="1:17" s="58" customFormat="1" ht="23.5" customHeight="1" x14ac:dyDescent="0.35">
      <c r="B84" s="59"/>
      <c r="C84" s="469" t="s">
        <v>134</v>
      </c>
      <c r="D84" s="469"/>
      <c r="E84" s="469"/>
      <c r="F84" s="469"/>
      <c r="G84" s="469"/>
      <c r="H84" s="161"/>
      <c r="I84" s="191"/>
      <c r="J84" s="55"/>
      <c r="K84" s="469" t="s">
        <v>134</v>
      </c>
      <c r="L84" s="469"/>
      <c r="M84" s="469"/>
      <c r="N84" s="469"/>
      <c r="O84" s="469"/>
      <c r="P84" s="163"/>
      <c r="Q84" s="193"/>
    </row>
    <row r="85" spans="1:17" s="58" customFormat="1" ht="21" customHeight="1" x14ac:dyDescent="0.35">
      <c r="B85" s="60" t="s">
        <v>7</v>
      </c>
      <c r="C85" s="61" t="s">
        <v>56</v>
      </c>
      <c r="D85" s="133"/>
      <c r="E85" s="165"/>
      <c r="F85" s="62"/>
      <c r="G85" s="61" t="s">
        <v>57</v>
      </c>
      <c r="H85" s="133"/>
      <c r="I85" s="165"/>
      <c r="J85" s="62"/>
      <c r="K85" s="61" t="s">
        <v>56</v>
      </c>
      <c r="L85" s="133"/>
      <c r="M85" s="165"/>
      <c r="N85" s="62"/>
      <c r="O85" s="61" t="s">
        <v>57</v>
      </c>
      <c r="P85" s="163"/>
      <c r="Q85" s="193"/>
    </row>
    <row r="86" spans="1:17" s="58" customFormat="1" ht="21" customHeight="1" x14ac:dyDescent="0.35">
      <c r="B86" s="60"/>
      <c r="C86" s="471" t="s">
        <v>10</v>
      </c>
      <c r="D86" s="471"/>
      <c r="E86" s="471"/>
      <c r="F86" s="471"/>
      <c r="G86" s="471"/>
      <c r="H86" s="471"/>
      <c r="I86" s="471"/>
      <c r="J86" s="471"/>
      <c r="K86" s="471"/>
      <c r="L86" s="471"/>
      <c r="M86" s="471"/>
      <c r="N86" s="471"/>
      <c r="O86" s="471"/>
      <c r="P86" s="163"/>
      <c r="Q86" s="193"/>
    </row>
    <row r="87" spans="1:17" s="58" customFormat="1" ht="21" customHeight="1" x14ac:dyDescent="0.35">
      <c r="A87" s="55" t="s">
        <v>58</v>
      </c>
      <c r="B87" s="60"/>
      <c r="C87" s="63"/>
      <c r="D87" s="134"/>
      <c r="E87" s="166"/>
      <c r="F87" s="56"/>
      <c r="G87" s="63"/>
      <c r="H87" s="134"/>
      <c r="I87" s="166"/>
      <c r="J87" s="56"/>
      <c r="K87" s="63"/>
      <c r="L87" s="134"/>
      <c r="M87" s="166"/>
      <c r="N87" s="56"/>
      <c r="O87" s="63"/>
      <c r="P87" s="163"/>
      <c r="Q87" s="193"/>
    </row>
    <row r="88" spans="1:17" s="58" customFormat="1" ht="21" customHeight="1" x14ac:dyDescent="0.35">
      <c r="A88" s="64" t="s">
        <v>59</v>
      </c>
      <c r="B88" s="60"/>
      <c r="C88" s="65">
        <v>429386</v>
      </c>
      <c r="D88" s="137">
        <v>429386</v>
      </c>
      <c r="E88" s="169">
        <f>C88-D88</f>
        <v>0</v>
      </c>
      <c r="F88" s="65"/>
      <c r="G88" s="65">
        <v>507552</v>
      </c>
      <c r="H88" s="137">
        <v>507552</v>
      </c>
      <c r="I88" s="169">
        <f>G88-H88</f>
        <v>0</v>
      </c>
      <c r="J88" s="65"/>
      <c r="K88" s="65">
        <v>337513</v>
      </c>
      <c r="L88" s="137">
        <v>337513</v>
      </c>
      <c r="M88" s="169">
        <f>K88-L88</f>
        <v>0</v>
      </c>
      <c r="N88" s="65"/>
      <c r="O88" s="65">
        <v>503925</v>
      </c>
      <c r="P88" s="163">
        <v>503925</v>
      </c>
      <c r="Q88" s="193"/>
    </row>
    <row r="89" spans="1:17" s="58" customFormat="1" ht="21" customHeight="1" x14ac:dyDescent="0.35">
      <c r="A89" s="64" t="s">
        <v>60</v>
      </c>
      <c r="B89" s="60"/>
      <c r="C89" s="65">
        <v>252997</v>
      </c>
      <c r="D89" s="137">
        <v>252997</v>
      </c>
      <c r="E89" s="169">
        <f>C89-D89</f>
        <v>0</v>
      </c>
      <c r="F89" s="65"/>
      <c r="G89" s="65">
        <v>211851</v>
      </c>
      <c r="H89" s="137">
        <v>211851</v>
      </c>
      <c r="I89" s="169">
        <f>G89-H89</f>
        <v>0</v>
      </c>
      <c r="J89" s="65"/>
      <c r="K89" s="65">
        <v>238222</v>
      </c>
      <c r="L89" s="137">
        <v>238222</v>
      </c>
      <c r="M89" s="169">
        <f>K89-L89</f>
        <v>0</v>
      </c>
      <c r="N89" s="65"/>
      <c r="O89" s="65">
        <v>210298</v>
      </c>
      <c r="P89" s="163">
        <v>210298</v>
      </c>
      <c r="Q89" s="193"/>
    </row>
    <row r="90" spans="1:17" s="58" customFormat="1" ht="21" customHeight="1" x14ac:dyDescent="0.35">
      <c r="A90" s="64" t="s">
        <v>61</v>
      </c>
      <c r="B90" s="60"/>
      <c r="C90" s="65">
        <v>116676</v>
      </c>
      <c r="D90" s="137">
        <v>116676</v>
      </c>
      <c r="E90" s="169">
        <f>C90-D90</f>
        <v>0</v>
      </c>
      <c r="F90" s="65"/>
      <c r="G90" s="65">
        <v>134585</v>
      </c>
      <c r="H90" s="137">
        <v>134585</v>
      </c>
      <c r="I90" s="169">
        <f>G90-H90</f>
        <v>0</v>
      </c>
      <c r="J90" s="65"/>
      <c r="K90" s="65">
        <v>116676</v>
      </c>
      <c r="L90" s="137">
        <v>116676</v>
      </c>
      <c r="M90" s="169">
        <f>K90-L90</f>
        <v>0</v>
      </c>
      <c r="N90" s="65"/>
      <c r="O90" s="65">
        <v>134585</v>
      </c>
      <c r="P90" s="163">
        <v>134585</v>
      </c>
      <c r="Q90" s="193"/>
    </row>
    <row r="91" spans="1:17" s="58" customFormat="1" ht="21" customHeight="1" x14ac:dyDescent="0.35">
      <c r="A91" s="64" t="s">
        <v>62</v>
      </c>
      <c r="B91" s="60">
        <v>5</v>
      </c>
      <c r="C91" s="94">
        <v>8125</v>
      </c>
      <c r="D91" s="137">
        <v>8125</v>
      </c>
      <c r="E91" s="169">
        <f>C91-D91</f>
        <v>0</v>
      </c>
      <c r="F91" s="65"/>
      <c r="G91" s="94">
        <v>3784</v>
      </c>
      <c r="H91" s="137">
        <v>3784.3076599999999</v>
      </c>
      <c r="I91" s="169">
        <f>G91-H91</f>
        <v>-0.30765999999994165</v>
      </c>
      <c r="J91" s="65"/>
      <c r="K91" s="94">
        <v>10361</v>
      </c>
      <c r="L91" s="137">
        <v>10361</v>
      </c>
      <c r="M91" s="169">
        <f>K91-L91</f>
        <v>0</v>
      </c>
      <c r="N91" s="65"/>
      <c r="O91" s="94">
        <v>3768</v>
      </c>
      <c r="P91" s="163">
        <v>3768</v>
      </c>
      <c r="Q91" s="193"/>
    </row>
    <row r="92" spans="1:17" s="55" customFormat="1" ht="21" customHeight="1" x14ac:dyDescent="0.35">
      <c r="A92" s="90" t="s">
        <v>63</v>
      </c>
      <c r="B92" s="66"/>
      <c r="C92" s="67">
        <v>807184</v>
      </c>
      <c r="D92" s="136">
        <v>807184</v>
      </c>
      <c r="E92" s="169">
        <f>C92-D92</f>
        <v>0</v>
      </c>
      <c r="F92" s="68"/>
      <c r="G92" s="67">
        <v>857772</v>
      </c>
      <c r="H92" s="136">
        <v>857772.30766000005</v>
      </c>
      <c r="I92" s="169">
        <f>G92-H92</f>
        <v>-0.30766000004950911</v>
      </c>
      <c r="J92" s="68"/>
      <c r="K92" s="67">
        <v>702772</v>
      </c>
      <c r="L92" s="136">
        <v>702772</v>
      </c>
      <c r="M92" s="169">
        <f>K92-L92</f>
        <v>0</v>
      </c>
      <c r="N92" s="68"/>
      <c r="O92" s="67">
        <v>852576</v>
      </c>
      <c r="P92" s="132">
        <v>852576</v>
      </c>
      <c r="Q92" s="164"/>
    </row>
    <row r="93" spans="1:17" s="55" customFormat="1" ht="13.5" customHeight="1" x14ac:dyDescent="0.35">
      <c r="A93" s="90"/>
      <c r="B93" s="60"/>
      <c r="C93" s="68"/>
      <c r="D93" s="136"/>
      <c r="E93" s="168"/>
      <c r="F93" s="68"/>
      <c r="G93" s="68"/>
      <c r="H93" s="136"/>
      <c r="I93" s="168"/>
      <c r="J93" s="68"/>
      <c r="K93" s="68"/>
      <c r="L93" s="136"/>
      <c r="M93" s="168"/>
      <c r="N93" s="68"/>
      <c r="O93" s="68"/>
      <c r="P93" s="132"/>
      <c r="Q93" s="164"/>
    </row>
    <row r="94" spans="1:17" s="58" customFormat="1" ht="21" customHeight="1" x14ac:dyDescent="0.35">
      <c r="A94" s="90" t="s">
        <v>64</v>
      </c>
      <c r="B94" s="60"/>
      <c r="C94" s="65"/>
      <c r="D94" s="137"/>
      <c r="E94" s="169"/>
      <c r="F94" s="65"/>
      <c r="G94" s="65"/>
      <c r="H94" s="137"/>
      <c r="I94" s="169"/>
      <c r="J94" s="65"/>
      <c r="K94" s="65"/>
      <c r="L94" s="137"/>
      <c r="M94" s="169"/>
      <c r="N94" s="65"/>
      <c r="O94" s="65"/>
      <c r="P94" s="163"/>
      <c r="Q94" s="193"/>
    </row>
    <row r="95" spans="1:17" s="58" customFormat="1" ht="21" customHeight="1" x14ac:dyDescent="0.35">
      <c r="A95" s="64" t="s">
        <v>65</v>
      </c>
      <c r="B95" s="60"/>
      <c r="C95" s="65">
        <v>194011</v>
      </c>
      <c r="D95" s="137">
        <v>194011</v>
      </c>
      <c r="E95" s="169">
        <f t="shared" ref="E95:E102" si="4">C95-D95</f>
        <v>0</v>
      </c>
      <c r="F95" s="65"/>
      <c r="G95" s="65">
        <v>230534</v>
      </c>
      <c r="H95" s="137">
        <v>232206</v>
      </c>
      <c r="I95" s="169">
        <f t="shared" ref="I95:I102" si="5">G95-H95</f>
        <v>-1672</v>
      </c>
      <c r="J95" s="65"/>
      <c r="K95" s="65">
        <v>130426</v>
      </c>
      <c r="L95" s="137">
        <v>130426</v>
      </c>
      <c r="M95" s="169">
        <f t="shared" ref="M95:M102" si="6">K95-L95</f>
        <v>0</v>
      </c>
      <c r="N95" s="65"/>
      <c r="O95" s="65">
        <v>228249</v>
      </c>
      <c r="P95" s="163">
        <v>228835</v>
      </c>
      <c r="Q95" s="193"/>
    </row>
    <row r="96" spans="1:17" s="58" customFormat="1" ht="21" customHeight="1" x14ac:dyDescent="0.35">
      <c r="A96" s="64" t="s">
        <v>66</v>
      </c>
      <c r="B96" s="60"/>
      <c r="C96" s="65">
        <v>158940</v>
      </c>
      <c r="D96" s="137">
        <v>158940</v>
      </c>
      <c r="E96" s="169">
        <f t="shared" si="4"/>
        <v>0</v>
      </c>
      <c r="F96" s="65"/>
      <c r="G96" s="65">
        <v>137447</v>
      </c>
      <c r="H96" s="137">
        <v>135776</v>
      </c>
      <c r="I96" s="169">
        <f t="shared" si="5"/>
        <v>1671</v>
      </c>
      <c r="J96" s="65"/>
      <c r="K96" s="65">
        <v>150996</v>
      </c>
      <c r="L96" s="137">
        <v>150996</v>
      </c>
      <c r="M96" s="169">
        <f t="shared" si="6"/>
        <v>0</v>
      </c>
      <c r="N96" s="65"/>
      <c r="O96" s="65">
        <v>133944</v>
      </c>
      <c r="P96" s="163">
        <v>133944</v>
      </c>
      <c r="Q96" s="193"/>
    </row>
    <row r="97" spans="1:17" s="58" customFormat="1" ht="21" customHeight="1" x14ac:dyDescent="0.35">
      <c r="A97" s="64" t="s">
        <v>67</v>
      </c>
      <c r="B97" s="60"/>
      <c r="C97" s="65">
        <v>119461</v>
      </c>
      <c r="D97" s="137">
        <v>119565</v>
      </c>
      <c r="E97" s="169">
        <f t="shared" si="4"/>
        <v>-104</v>
      </c>
      <c r="F97" s="65"/>
      <c r="G97" s="65">
        <v>110210</v>
      </c>
      <c r="H97" s="137">
        <v>110210</v>
      </c>
      <c r="I97" s="169">
        <f t="shared" si="5"/>
        <v>0</v>
      </c>
      <c r="J97" s="65"/>
      <c r="K97" s="65">
        <v>89083</v>
      </c>
      <c r="L97" s="137">
        <v>89083</v>
      </c>
      <c r="M97" s="169">
        <f t="shared" si="6"/>
        <v>0</v>
      </c>
      <c r="N97" s="65"/>
      <c r="O97" s="65">
        <v>110325</v>
      </c>
      <c r="P97" s="163">
        <v>109738</v>
      </c>
      <c r="Q97" s="193"/>
    </row>
    <row r="98" spans="1:17" s="58" customFormat="1" ht="21" customHeight="1" x14ac:dyDescent="0.35">
      <c r="A98" s="64" t="s">
        <v>68</v>
      </c>
      <c r="B98" s="60">
        <v>5</v>
      </c>
      <c r="C98" s="14">
        <v>171363</v>
      </c>
      <c r="D98" s="140">
        <v>171259</v>
      </c>
      <c r="E98" s="169">
        <f t="shared" si="4"/>
        <v>104</v>
      </c>
      <c r="F98" s="65"/>
      <c r="G98" s="65">
        <v>171352</v>
      </c>
      <c r="H98" s="137">
        <v>171352</v>
      </c>
      <c r="I98" s="169">
        <f t="shared" si="5"/>
        <v>0</v>
      </c>
      <c r="J98" s="65"/>
      <c r="K98" s="65">
        <v>144362</v>
      </c>
      <c r="L98" s="137">
        <v>144362</v>
      </c>
      <c r="M98" s="169">
        <f t="shared" si="6"/>
        <v>0</v>
      </c>
      <c r="N98" s="65"/>
      <c r="O98" s="65">
        <v>165660</v>
      </c>
      <c r="P98" s="163">
        <v>165661</v>
      </c>
      <c r="Q98" s="193"/>
    </row>
    <row r="99" spans="1:17" s="58" customFormat="1" ht="21" customHeight="1" x14ac:dyDescent="0.35">
      <c r="A99" s="64" t="s">
        <v>69</v>
      </c>
      <c r="B99" s="60"/>
      <c r="C99" s="14">
        <v>116803</v>
      </c>
      <c r="D99" s="140">
        <v>116803</v>
      </c>
      <c r="E99" s="169">
        <f t="shared" si="4"/>
        <v>0</v>
      </c>
      <c r="F99" s="65"/>
      <c r="G99" s="65">
        <v>315916</v>
      </c>
      <c r="H99" s="137">
        <v>315916</v>
      </c>
      <c r="I99" s="169">
        <f t="shared" si="5"/>
        <v>0</v>
      </c>
      <c r="J99" s="65"/>
      <c r="K99" s="65">
        <v>116803</v>
      </c>
      <c r="L99" s="137">
        <v>116803</v>
      </c>
      <c r="M99" s="169">
        <f t="shared" si="6"/>
        <v>0</v>
      </c>
      <c r="N99" s="65"/>
      <c r="O99" s="65">
        <v>315916</v>
      </c>
      <c r="P99" s="163">
        <v>315916</v>
      </c>
      <c r="Q99" s="193"/>
    </row>
    <row r="100" spans="1:17" s="58" customFormat="1" ht="21" customHeight="1" x14ac:dyDescent="0.35">
      <c r="A100" s="64" t="s">
        <v>127</v>
      </c>
      <c r="B100" s="60"/>
      <c r="C100" s="14">
        <v>-74613</v>
      </c>
      <c r="D100" s="140">
        <v>-74613</v>
      </c>
      <c r="E100" s="169">
        <f t="shared" si="4"/>
        <v>0</v>
      </c>
      <c r="F100" s="65"/>
      <c r="G100" s="65">
        <v>51440</v>
      </c>
      <c r="H100" s="137">
        <v>51440</v>
      </c>
      <c r="I100" s="169">
        <f t="shared" si="5"/>
        <v>0</v>
      </c>
      <c r="J100" s="65"/>
      <c r="K100" s="14">
        <v>-74613</v>
      </c>
      <c r="L100" s="140">
        <v>-74613</v>
      </c>
      <c r="M100" s="169">
        <f t="shared" si="6"/>
        <v>0</v>
      </c>
      <c r="N100" s="65"/>
      <c r="O100" s="65">
        <v>51440</v>
      </c>
      <c r="P100" s="163">
        <v>51440</v>
      </c>
      <c r="Q100" s="193"/>
    </row>
    <row r="101" spans="1:17" s="58" customFormat="1" ht="21" customHeight="1" x14ac:dyDescent="0.35">
      <c r="A101" s="64" t="s">
        <v>70</v>
      </c>
      <c r="B101" s="60">
        <v>5</v>
      </c>
      <c r="C101" s="99">
        <v>2742</v>
      </c>
      <c r="D101" s="156">
        <v>2742</v>
      </c>
      <c r="E101" s="169">
        <f t="shared" si="4"/>
        <v>0</v>
      </c>
      <c r="F101" s="69"/>
      <c r="G101" s="99">
        <v>39114</v>
      </c>
      <c r="H101" s="156">
        <v>39114</v>
      </c>
      <c r="I101" s="169">
        <f t="shared" si="5"/>
        <v>0</v>
      </c>
      <c r="J101" s="69"/>
      <c r="K101" s="99">
        <v>3136</v>
      </c>
      <c r="L101" s="156">
        <v>3136.4340000000002</v>
      </c>
      <c r="M101" s="169">
        <f t="shared" si="6"/>
        <v>-0.43400000000019645</v>
      </c>
      <c r="N101" s="69"/>
      <c r="O101" s="65">
        <v>39303</v>
      </c>
      <c r="P101" s="163">
        <v>39303</v>
      </c>
      <c r="Q101" s="193"/>
    </row>
    <row r="102" spans="1:17" s="55" customFormat="1" ht="21" customHeight="1" x14ac:dyDescent="0.35">
      <c r="A102" s="90" t="s">
        <v>71</v>
      </c>
      <c r="B102" s="59"/>
      <c r="C102" s="95">
        <v>688707</v>
      </c>
      <c r="D102" s="136">
        <v>688707</v>
      </c>
      <c r="E102" s="169">
        <f t="shared" si="4"/>
        <v>0</v>
      </c>
      <c r="F102" s="68"/>
      <c r="G102" s="95">
        <v>1056013</v>
      </c>
      <c r="H102" s="136">
        <v>1056014</v>
      </c>
      <c r="I102" s="169">
        <f t="shared" si="5"/>
        <v>-1</v>
      </c>
      <c r="J102" s="68"/>
      <c r="K102" s="95">
        <v>560193</v>
      </c>
      <c r="L102" s="136">
        <v>560193.43400000001</v>
      </c>
      <c r="M102" s="169">
        <f t="shared" si="6"/>
        <v>-0.4340000000083819</v>
      </c>
      <c r="N102" s="68"/>
      <c r="O102" s="95">
        <v>1044837</v>
      </c>
      <c r="P102" s="132">
        <v>1044837</v>
      </c>
      <c r="Q102" s="164"/>
    </row>
    <row r="103" spans="1:17" s="55" customFormat="1" ht="13.5" customHeight="1" x14ac:dyDescent="0.35">
      <c r="A103" s="90"/>
      <c r="B103" s="60"/>
      <c r="C103" s="68"/>
      <c r="D103" s="136"/>
      <c r="E103" s="168"/>
      <c r="F103" s="68"/>
      <c r="G103" s="68"/>
      <c r="H103" s="136"/>
      <c r="I103" s="168"/>
      <c r="J103" s="68"/>
      <c r="K103" s="68"/>
      <c r="L103" s="136"/>
      <c r="M103" s="168"/>
      <c r="N103" s="68"/>
      <c r="O103" s="68"/>
      <c r="P103" s="132"/>
      <c r="Q103" s="164"/>
    </row>
    <row r="104" spans="1:17" s="55" customFormat="1" ht="23.5" customHeight="1" x14ac:dyDescent="0.35">
      <c r="A104" s="70" t="s">
        <v>107</v>
      </c>
      <c r="B104" s="60"/>
      <c r="C104" s="71">
        <v>118477</v>
      </c>
      <c r="D104" s="139">
        <v>118477</v>
      </c>
      <c r="E104" s="169">
        <f>C104-D104</f>
        <v>0</v>
      </c>
      <c r="F104" s="72"/>
      <c r="G104" s="71">
        <v>-198241</v>
      </c>
      <c r="H104" s="139">
        <v>-198241.69233999995</v>
      </c>
      <c r="I104" s="169">
        <f>G104-H104</f>
        <v>0.69233999995049089</v>
      </c>
      <c r="J104" s="72"/>
      <c r="K104" s="71">
        <v>142579</v>
      </c>
      <c r="L104" s="139">
        <v>142578.56599999999</v>
      </c>
      <c r="M104" s="170"/>
      <c r="N104" s="71"/>
      <c r="O104" s="71">
        <v>-192261</v>
      </c>
      <c r="P104" s="132">
        <v>-192261</v>
      </c>
      <c r="Q104" s="164"/>
    </row>
    <row r="105" spans="1:17" s="58" customFormat="1" ht="23.5" customHeight="1" x14ac:dyDescent="0.35">
      <c r="A105" s="64" t="s">
        <v>73</v>
      </c>
      <c r="B105" s="92">
        <v>14</v>
      </c>
      <c r="C105" s="14">
        <v>-27111</v>
      </c>
      <c r="D105" s="140">
        <v>-27111</v>
      </c>
      <c r="E105" s="169">
        <f>C105-D105</f>
        <v>0</v>
      </c>
      <c r="F105" s="65"/>
      <c r="G105" s="41">
        <v>-629</v>
      </c>
      <c r="H105" s="142">
        <v>-629</v>
      </c>
      <c r="I105" s="169">
        <f>G105-H105</f>
        <v>0</v>
      </c>
      <c r="J105" s="65"/>
      <c r="K105" s="41">
        <v>-30808</v>
      </c>
      <c r="L105" s="142">
        <v>-30808</v>
      </c>
      <c r="M105" s="173"/>
      <c r="N105" s="65"/>
      <c r="O105" s="65">
        <v>-1416</v>
      </c>
      <c r="P105" s="163">
        <v>-1416</v>
      </c>
      <c r="Q105" s="193"/>
    </row>
    <row r="106" spans="1:17" s="55" customFormat="1" ht="23.5" customHeight="1" x14ac:dyDescent="0.35">
      <c r="A106" s="90" t="s">
        <v>86</v>
      </c>
      <c r="B106" s="60"/>
      <c r="C106" s="73">
        <v>91366</v>
      </c>
      <c r="D106" s="139">
        <v>91366</v>
      </c>
      <c r="E106" s="169">
        <f>C106-D106</f>
        <v>0</v>
      </c>
      <c r="F106" s="72"/>
      <c r="G106" s="73">
        <v>-198870</v>
      </c>
      <c r="H106" s="139">
        <v>-198870.69233999995</v>
      </c>
      <c r="I106" s="169">
        <f>G106-H106</f>
        <v>0.69233999995049089</v>
      </c>
      <c r="J106" s="72"/>
      <c r="K106" s="73">
        <v>111771</v>
      </c>
      <c r="L106" s="139">
        <v>111770.56599999999</v>
      </c>
      <c r="M106" s="170"/>
      <c r="N106" s="71"/>
      <c r="O106" s="73">
        <v>-193677</v>
      </c>
      <c r="P106" s="132">
        <v>-193677</v>
      </c>
      <c r="Q106" s="164"/>
    </row>
    <row r="107" spans="1:17" s="58" customFormat="1" ht="13.5" customHeight="1" x14ac:dyDescent="0.35">
      <c r="A107" s="55"/>
      <c r="B107" s="60"/>
      <c r="C107" s="65"/>
      <c r="D107" s="137"/>
      <c r="E107" s="169"/>
      <c r="F107" s="65"/>
      <c r="G107" s="65"/>
      <c r="H107" s="137"/>
      <c r="I107" s="169"/>
      <c r="J107" s="65"/>
      <c r="K107" s="65"/>
      <c r="L107" s="137"/>
      <c r="M107" s="169"/>
      <c r="N107" s="65"/>
      <c r="O107" s="65"/>
      <c r="P107" s="163"/>
      <c r="Q107" s="193"/>
    </row>
    <row r="108" spans="1:17" s="58" customFormat="1" ht="23.5" customHeight="1" x14ac:dyDescent="0.35">
      <c r="A108" s="90" t="s">
        <v>75</v>
      </c>
      <c r="B108" s="60"/>
      <c r="C108" s="65"/>
      <c r="D108" s="137"/>
      <c r="E108" s="169"/>
      <c r="F108" s="65"/>
      <c r="G108" s="65"/>
      <c r="H108" s="137"/>
      <c r="I108" s="169"/>
      <c r="J108" s="65"/>
      <c r="K108" s="65"/>
      <c r="L108" s="137"/>
      <c r="M108" s="169"/>
      <c r="N108" s="65"/>
      <c r="O108" s="65"/>
      <c r="P108" s="163"/>
      <c r="Q108" s="193"/>
    </row>
    <row r="109" spans="1:17" s="58" customFormat="1" ht="23.5" customHeight="1" x14ac:dyDescent="0.35">
      <c r="A109" s="9" t="s">
        <v>76</v>
      </c>
      <c r="B109" s="60"/>
      <c r="C109" s="65"/>
      <c r="D109" s="137"/>
      <c r="E109" s="169"/>
      <c r="F109" s="65"/>
      <c r="G109" s="65"/>
      <c r="H109" s="137"/>
      <c r="I109" s="169"/>
      <c r="J109" s="65"/>
      <c r="K109" s="65"/>
      <c r="L109" s="137"/>
      <c r="M109" s="169"/>
      <c r="N109" s="65"/>
      <c r="O109" s="65"/>
      <c r="P109" s="163"/>
      <c r="Q109" s="193"/>
    </row>
    <row r="110" spans="1:17" s="58" customFormat="1" ht="23.5" customHeight="1" x14ac:dyDescent="0.35">
      <c r="A110" s="9" t="s">
        <v>77</v>
      </c>
      <c r="B110" s="60"/>
      <c r="C110" s="65"/>
      <c r="D110" s="137"/>
      <c r="E110" s="169"/>
      <c r="F110" s="65"/>
      <c r="G110" s="65"/>
      <c r="H110" s="137"/>
      <c r="I110" s="169"/>
      <c r="J110" s="65"/>
      <c r="K110" s="65"/>
      <c r="L110" s="137"/>
      <c r="M110" s="169"/>
      <c r="N110" s="65"/>
      <c r="O110" s="65"/>
      <c r="P110" s="163"/>
      <c r="Q110" s="193"/>
    </row>
    <row r="111" spans="1:17" s="58" customFormat="1" ht="23.5" customHeight="1" x14ac:dyDescent="0.35">
      <c r="A111" t="s">
        <v>130</v>
      </c>
      <c r="B111" s="60"/>
      <c r="C111" s="13"/>
      <c r="D111" s="141"/>
      <c r="E111" s="172"/>
      <c r="F111" s="69"/>
      <c r="G111" s="13"/>
      <c r="H111" s="141"/>
      <c r="I111" s="172"/>
      <c r="J111" s="69"/>
      <c r="K111" s="13"/>
      <c r="L111" s="141"/>
      <c r="M111" s="172"/>
      <c r="N111" s="69"/>
      <c r="O111" s="13"/>
      <c r="P111" s="163"/>
      <c r="Q111" s="193"/>
    </row>
    <row r="112" spans="1:17" s="58" customFormat="1" ht="23.5" customHeight="1" x14ac:dyDescent="0.35">
      <c r="A112" t="s">
        <v>78</v>
      </c>
      <c r="B112" s="60"/>
      <c r="C112" s="65">
        <v>355</v>
      </c>
      <c r="D112" s="137">
        <v>355</v>
      </c>
      <c r="E112" s="169">
        <f>C112-D112</f>
        <v>0</v>
      </c>
      <c r="F112" s="69"/>
      <c r="G112" s="65">
        <v>0</v>
      </c>
      <c r="H112" s="137">
        <v>0</v>
      </c>
      <c r="I112" s="169"/>
      <c r="J112" s="69"/>
      <c r="K112" s="65">
        <v>355</v>
      </c>
      <c r="L112" s="137">
        <v>355</v>
      </c>
      <c r="M112" s="169">
        <f>K112-L112</f>
        <v>0</v>
      </c>
      <c r="N112" s="69"/>
      <c r="O112" s="13">
        <v>0</v>
      </c>
      <c r="P112" s="163">
        <v>0</v>
      </c>
      <c r="Q112" s="193"/>
    </row>
    <row r="113" spans="1:17" s="58" customFormat="1" ht="23.5" customHeight="1" x14ac:dyDescent="0.35">
      <c r="A113" t="s">
        <v>79</v>
      </c>
      <c r="B113" s="60"/>
      <c r="C113" s="13"/>
      <c r="D113" s="141"/>
      <c r="E113" s="172"/>
      <c r="F113" s="69"/>
      <c r="G113" s="13"/>
      <c r="H113" s="141"/>
      <c r="I113" s="172"/>
      <c r="J113" s="69"/>
      <c r="K113" s="13"/>
      <c r="L113" s="141"/>
      <c r="M113" s="172"/>
      <c r="N113" s="69"/>
      <c r="O113" s="13"/>
      <c r="P113" s="163"/>
      <c r="Q113" s="193"/>
    </row>
    <row r="114" spans="1:17" s="58" customFormat="1" ht="23.5" customHeight="1" x14ac:dyDescent="0.35">
      <c r="A114" t="s">
        <v>77</v>
      </c>
      <c r="B114" s="60" t="s">
        <v>132</v>
      </c>
      <c r="C114" s="127">
        <v>-71</v>
      </c>
      <c r="D114" s="142">
        <v>-71</v>
      </c>
      <c r="E114" s="169">
        <f>C114-D114</f>
        <v>0</v>
      </c>
      <c r="F114" s="65"/>
      <c r="G114" s="96">
        <v>0</v>
      </c>
      <c r="H114" s="140">
        <v>0</v>
      </c>
      <c r="I114" s="171"/>
      <c r="J114" s="65"/>
      <c r="K114" s="96">
        <v>-71</v>
      </c>
      <c r="L114" s="140">
        <v>-71</v>
      </c>
      <c r="M114" s="169">
        <f>K114-L114</f>
        <v>0</v>
      </c>
      <c r="N114" s="65"/>
      <c r="O114" s="96">
        <v>0</v>
      </c>
      <c r="P114" s="163">
        <v>0</v>
      </c>
      <c r="Q114" s="193"/>
    </row>
    <row r="115" spans="1:17" s="58" customFormat="1" ht="23.5" customHeight="1" x14ac:dyDescent="0.35">
      <c r="A115" s="90" t="s">
        <v>80</v>
      </c>
      <c r="B115" s="60"/>
      <c r="C115" s="128"/>
      <c r="D115" s="143"/>
      <c r="E115" s="174"/>
      <c r="F115" s="65"/>
      <c r="G115" s="13"/>
      <c r="H115" s="141"/>
      <c r="I115" s="172"/>
      <c r="J115" s="65"/>
      <c r="K115" s="13"/>
      <c r="L115" s="141"/>
      <c r="M115" s="172"/>
      <c r="N115" s="65"/>
      <c r="O115" s="13"/>
      <c r="P115" s="163"/>
      <c r="Q115" s="193"/>
    </row>
    <row r="116" spans="1:17" s="58" customFormat="1" ht="23.5" customHeight="1" x14ac:dyDescent="0.35">
      <c r="A116" s="90" t="s">
        <v>77</v>
      </c>
      <c r="B116" s="60"/>
      <c r="C116" s="72">
        <v>284</v>
      </c>
      <c r="D116" s="144">
        <v>284</v>
      </c>
      <c r="E116" s="169">
        <f>C116-D116</f>
        <v>0</v>
      </c>
      <c r="F116" s="68"/>
      <c r="G116" s="72">
        <v>0</v>
      </c>
      <c r="H116" s="144">
        <v>0</v>
      </c>
      <c r="I116" s="175"/>
      <c r="J116" s="68"/>
      <c r="K116" s="72">
        <v>284</v>
      </c>
      <c r="L116" s="144">
        <v>284</v>
      </c>
      <c r="M116" s="169">
        <f>K116-L116</f>
        <v>0</v>
      </c>
      <c r="N116" s="68"/>
      <c r="O116" s="72">
        <v>0</v>
      </c>
      <c r="P116" s="163">
        <v>0</v>
      </c>
      <c r="Q116" s="193"/>
    </row>
    <row r="117" spans="1:17" s="58" customFormat="1" ht="23.5" customHeight="1" x14ac:dyDescent="0.35">
      <c r="A117" s="2" t="s">
        <v>81</v>
      </c>
      <c r="B117" s="60"/>
      <c r="C117" s="118">
        <v>284</v>
      </c>
      <c r="D117" s="145">
        <v>284</v>
      </c>
      <c r="E117" s="169">
        <f>C117-D117</f>
        <v>0</v>
      </c>
      <c r="F117" s="38"/>
      <c r="G117" s="118">
        <v>0</v>
      </c>
      <c r="H117" s="145">
        <v>0</v>
      </c>
      <c r="I117" s="176"/>
      <c r="J117" s="38"/>
      <c r="K117" s="118">
        <v>284</v>
      </c>
      <c r="L117" s="145">
        <v>284</v>
      </c>
      <c r="M117" s="169">
        <f>K117-L117</f>
        <v>0</v>
      </c>
      <c r="N117" s="38"/>
      <c r="O117" s="118">
        <v>0</v>
      </c>
      <c r="P117" s="163">
        <v>0</v>
      </c>
      <c r="Q117" s="193"/>
    </row>
    <row r="118" spans="1:17" s="58" customFormat="1" ht="23.5" customHeight="1" thickBot="1" x14ac:dyDescent="0.4">
      <c r="A118" s="55" t="s">
        <v>82</v>
      </c>
      <c r="B118" s="60"/>
      <c r="C118" s="97">
        <v>91650</v>
      </c>
      <c r="D118" s="136">
        <v>91650</v>
      </c>
      <c r="E118" s="169">
        <f>C118-D118</f>
        <v>0</v>
      </c>
      <c r="F118" s="65"/>
      <c r="G118" s="97">
        <v>-198870</v>
      </c>
      <c r="H118" s="136">
        <v>-198870.69233999995</v>
      </c>
      <c r="I118" s="169">
        <f>G118-H118</f>
        <v>0.69233999995049089</v>
      </c>
      <c r="J118" s="65"/>
      <c r="K118" s="97">
        <v>112055</v>
      </c>
      <c r="L118" s="136">
        <v>112054.56599999999</v>
      </c>
      <c r="M118" s="169">
        <f>K118-L118</f>
        <v>0.4340000000083819</v>
      </c>
      <c r="N118" s="65"/>
      <c r="O118" s="97">
        <v>-193677</v>
      </c>
      <c r="P118" s="163">
        <v>-193677</v>
      </c>
      <c r="Q118" s="193"/>
    </row>
    <row r="119" spans="1:17" ht="22.5" customHeight="1" thickTop="1" x14ac:dyDescent="0.4">
      <c r="A119" s="475" t="s">
        <v>0</v>
      </c>
      <c r="B119" s="475"/>
      <c r="C119" s="475"/>
      <c r="D119" s="475"/>
      <c r="E119" s="475"/>
      <c r="F119" s="475"/>
      <c r="G119" s="475"/>
      <c r="H119" s="475"/>
      <c r="I119" s="475"/>
      <c r="J119" s="475"/>
      <c r="K119" s="55"/>
      <c r="L119" s="132"/>
      <c r="M119" s="164"/>
      <c r="N119" s="55"/>
      <c r="O119" s="55"/>
    </row>
    <row r="120" spans="1:17" ht="21.75" customHeight="1" x14ac:dyDescent="0.4">
      <c r="A120" s="126" t="s">
        <v>55</v>
      </c>
      <c r="B120" s="57"/>
      <c r="C120" s="55"/>
      <c r="D120" s="132"/>
      <c r="E120" s="164"/>
      <c r="F120" s="55"/>
      <c r="G120" s="55"/>
      <c r="H120" s="132"/>
      <c r="I120" s="164"/>
      <c r="J120" s="55"/>
      <c r="K120" s="55"/>
      <c r="L120" s="132"/>
      <c r="M120" s="164"/>
      <c r="N120" s="55"/>
      <c r="O120" s="55"/>
    </row>
    <row r="121" spans="1:17" ht="13.5" customHeight="1" x14ac:dyDescent="0.4">
      <c r="A121" s="57"/>
      <c r="B121" s="57"/>
      <c r="C121" s="55"/>
      <c r="D121" s="132"/>
      <c r="E121" s="164"/>
      <c r="F121" s="55"/>
      <c r="G121" s="55"/>
      <c r="H121" s="132"/>
      <c r="I121" s="164"/>
      <c r="J121" s="55"/>
      <c r="K121" s="55"/>
      <c r="L121" s="132"/>
      <c r="M121" s="164"/>
      <c r="N121" s="55"/>
      <c r="O121" s="55"/>
    </row>
    <row r="122" spans="1:17" s="58" customFormat="1" ht="22.5" customHeight="1" x14ac:dyDescent="0.35">
      <c r="B122" s="59"/>
      <c r="C122" s="470" t="s">
        <v>2</v>
      </c>
      <c r="D122" s="470"/>
      <c r="E122" s="470"/>
      <c r="F122" s="470"/>
      <c r="G122" s="470"/>
      <c r="H122" s="160"/>
      <c r="I122" s="190"/>
      <c r="J122" s="55"/>
      <c r="K122" s="470" t="s">
        <v>3</v>
      </c>
      <c r="L122" s="470"/>
      <c r="M122" s="470"/>
      <c r="N122" s="470"/>
      <c r="O122" s="470"/>
      <c r="P122" s="163"/>
      <c r="Q122" s="193"/>
    </row>
    <row r="123" spans="1:17" s="58" customFormat="1" ht="22.5" customHeight="1" x14ac:dyDescent="0.35">
      <c r="B123" s="59"/>
      <c r="C123" s="469" t="s">
        <v>135</v>
      </c>
      <c r="D123" s="469"/>
      <c r="E123" s="469"/>
      <c r="F123" s="469"/>
      <c r="G123" s="469"/>
      <c r="H123" s="161"/>
      <c r="I123" s="191"/>
      <c r="J123" s="55"/>
      <c r="K123" s="469" t="s">
        <v>135</v>
      </c>
      <c r="L123" s="469"/>
      <c r="M123" s="469"/>
      <c r="N123" s="469"/>
      <c r="O123" s="469"/>
      <c r="P123" s="163"/>
      <c r="Q123" s="193"/>
    </row>
    <row r="124" spans="1:17" s="58" customFormat="1" ht="22.5" customHeight="1" x14ac:dyDescent="0.35">
      <c r="B124" s="59"/>
      <c r="C124" s="469" t="s">
        <v>134</v>
      </c>
      <c r="D124" s="469"/>
      <c r="E124" s="469"/>
      <c r="F124" s="469"/>
      <c r="G124" s="469"/>
      <c r="H124" s="161"/>
      <c r="I124" s="191"/>
      <c r="J124" s="55"/>
      <c r="K124" s="469" t="s">
        <v>134</v>
      </c>
      <c r="L124" s="469"/>
      <c r="M124" s="469"/>
      <c r="N124" s="469"/>
      <c r="O124" s="469"/>
      <c r="P124" s="163"/>
      <c r="Q124" s="193"/>
    </row>
    <row r="125" spans="1:17" s="58" customFormat="1" ht="22.5" customHeight="1" x14ac:dyDescent="0.35">
      <c r="B125" s="60" t="s">
        <v>7</v>
      </c>
      <c r="C125" s="61" t="s">
        <v>56</v>
      </c>
      <c r="D125" s="133"/>
      <c r="E125" s="165"/>
      <c r="F125" s="62"/>
      <c r="G125" s="61" t="s">
        <v>57</v>
      </c>
      <c r="H125" s="133"/>
      <c r="I125" s="165"/>
      <c r="J125" s="62"/>
      <c r="K125" s="61" t="s">
        <v>56</v>
      </c>
      <c r="L125" s="133"/>
      <c r="M125" s="165"/>
      <c r="N125" s="62"/>
      <c r="O125" s="61" t="s">
        <v>57</v>
      </c>
      <c r="P125" s="163"/>
      <c r="Q125" s="193"/>
    </row>
    <row r="126" spans="1:17" s="58" customFormat="1" ht="22.5" customHeight="1" x14ac:dyDescent="0.35">
      <c r="B126" s="60"/>
      <c r="C126" s="471" t="s">
        <v>10</v>
      </c>
      <c r="D126" s="471"/>
      <c r="E126" s="471"/>
      <c r="F126" s="471"/>
      <c r="G126" s="471"/>
      <c r="H126" s="471"/>
      <c r="I126" s="471"/>
      <c r="J126" s="471"/>
      <c r="K126" s="471"/>
      <c r="L126" s="471"/>
      <c r="M126" s="471"/>
      <c r="N126" s="471"/>
      <c r="O126" s="471"/>
      <c r="P126" s="163"/>
      <c r="Q126" s="193"/>
    </row>
    <row r="127" spans="1:17" s="58" customFormat="1" ht="22.5" customHeight="1" x14ac:dyDescent="0.35">
      <c r="A127" s="2" t="s">
        <v>83</v>
      </c>
      <c r="B127" s="3"/>
      <c r="C127" s="120"/>
      <c r="D127" s="146"/>
      <c r="E127" s="177"/>
      <c r="F127" s="45"/>
      <c r="G127" s="120"/>
      <c r="H127" s="146"/>
      <c r="I127" s="177"/>
      <c r="J127" s="45"/>
      <c r="K127" s="120"/>
      <c r="L127" s="146"/>
      <c r="M127" s="177"/>
      <c r="N127" s="45"/>
      <c r="O127" s="120"/>
      <c r="P127" s="163"/>
      <c r="Q127" s="193"/>
    </row>
    <row r="128" spans="1:17" s="58" customFormat="1" ht="22.5" customHeight="1" x14ac:dyDescent="0.35">
      <c r="A128" s="74" t="s">
        <v>84</v>
      </c>
      <c r="B128" s="3"/>
      <c r="C128" s="116">
        <v>97670</v>
      </c>
      <c r="D128" s="147">
        <v>97670</v>
      </c>
      <c r="E128" s="169">
        <f>C128-D128</f>
        <v>0</v>
      </c>
      <c r="F128" s="116"/>
      <c r="G128" s="116">
        <v>-193826</v>
      </c>
      <c r="H128" s="147">
        <v>-194005</v>
      </c>
      <c r="I128" s="169">
        <f>G128-H128</f>
        <v>179</v>
      </c>
      <c r="J128" s="116"/>
      <c r="K128" s="116">
        <v>111771</v>
      </c>
      <c r="L128" s="147">
        <v>111770.56599999999</v>
      </c>
      <c r="M128" s="169">
        <f>K128-L128</f>
        <v>0.4340000000083819</v>
      </c>
      <c r="N128" s="116"/>
      <c r="O128" s="116">
        <v>-193677</v>
      </c>
      <c r="P128" s="163">
        <v>-193677</v>
      </c>
      <c r="Q128" s="193"/>
    </row>
    <row r="129" spans="1:17" s="58" customFormat="1" ht="22.5" customHeight="1" x14ac:dyDescent="0.35">
      <c r="A129" s="74" t="s">
        <v>85</v>
      </c>
      <c r="B129" s="3"/>
      <c r="C129" s="27">
        <v>-6304</v>
      </c>
      <c r="D129" s="148">
        <v>-6304</v>
      </c>
      <c r="E129" s="169">
        <f>C129-D129</f>
        <v>0</v>
      </c>
      <c r="F129" s="23"/>
      <c r="G129" s="98">
        <v>-5044</v>
      </c>
      <c r="H129" s="147">
        <v>-4865</v>
      </c>
      <c r="I129" s="169">
        <f>G129-H129</f>
        <v>-179</v>
      </c>
      <c r="J129" s="23"/>
      <c r="K129" s="98">
        <v>0</v>
      </c>
      <c r="L129" s="147">
        <v>0</v>
      </c>
      <c r="M129" s="178"/>
      <c r="N129" s="116"/>
      <c r="O129" s="98">
        <v>0</v>
      </c>
      <c r="P129" s="163">
        <v>0</v>
      </c>
      <c r="Q129" s="193"/>
    </row>
    <row r="130" spans="1:17" s="55" customFormat="1" ht="22.5" customHeight="1" thickBot="1" x14ac:dyDescent="0.4">
      <c r="A130" s="70" t="s">
        <v>86</v>
      </c>
      <c r="B130" s="19"/>
      <c r="C130" s="121">
        <v>91366</v>
      </c>
      <c r="D130" s="149">
        <v>91366</v>
      </c>
      <c r="E130" s="169">
        <f>C130-D130</f>
        <v>0</v>
      </c>
      <c r="F130" s="22"/>
      <c r="G130" s="121">
        <v>-198870</v>
      </c>
      <c r="H130" s="149">
        <v>-198870</v>
      </c>
      <c r="I130" s="169">
        <f>G130-H130</f>
        <v>0</v>
      </c>
      <c r="J130" s="22"/>
      <c r="K130" s="121">
        <v>111771</v>
      </c>
      <c r="L130" s="149">
        <v>111770.56599999999</v>
      </c>
      <c r="M130" s="169">
        <f>K130-L130</f>
        <v>0.4340000000083819</v>
      </c>
      <c r="N130" s="21"/>
      <c r="O130" s="121">
        <v>-193677</v>
      </c>
      <c r="P130" s="132">
        <v>-193677</v>
      </c>
      <c r="Q130" s="164"/>
    </row>
    <row r="131" spans="1:17" s="58" customFormat="1" ht="13.5" customHeight="1" thickTop="1" x14ac:dyDescent="0.35">
      <c r="A131" s="70"/>
      <c r="B131" s="19"/>
      <c r="C131" s="48"/>
      <c r="D131" s="150"/>
      <c r="E131" s="181"/>
      <c r="F131" s="48"/>
      <c r="G131" s="48"/>
      <c r="H131" s="150"/>
      <c r="I131" s="181"/>
      <c r="J131" s="48"/>
      <c r="K131" s="48"/>
      <c r="L131" s="150"/>
      <c r="M131" s="181"/>
      <c r="N131" s="48"/>
      <c r="O131" s="48"/>
      <c r="P131" s="163"/>
      <c r="Q131" s="193"/>
    </row>
    <row r="132" spans="1:17" s="58" customFormat="1" ht="22.5" customHeight="1" x14ac:dyDescent="0.35">
      <c r="A132" s="70" t="s">
        <v>87</v>
      </c>
      <c r="B132" s="3"/>
      <c r="C132" s="44"/>
      <c r="D132" s="151"/>
      <c r="E132" s="182"/>
      <c r="F132" s="44"/>
      <c r="G132" s="44"/>
      <c r="H132" s="151"/>
      <c r="I132" s="182"/>
      <c r="J132" s="44"/>
      <c r="K132" s="44"/>
      <c r="L132" s="151"/>
      <c r="M132" s="182"/>
      <c r="N132" s="44"/>
      <c r="O132" s="44"/>
      <c r="P132" s="163"/>
      <c r="Q132" s="193"/>
    </row>
    <row r="133" spans="1:17" s="58" customFormat="1" ht="22.5" customHeight="1" x14ac:dyDescent="0.35">
      <c r="A133" s="74" t="s">
        <v>84</v>
      </c>
      <c r="B133" s="3"/>
      <c r="C133" s="116">
        <v>97954</v>
      </c>
      <c r="D133" s="147">
        <v>97954</v>
      </c>
      <c r="E133" s="169">
        <f>C133-D133</f>
        <v>0</v>
      </c>
      <c r="F133" s="116"/>
      <c r="G133" s="116">
        <v>-193466</v>
      </c>
      <c r="H133" s="147">
        <v>-194005</v>
      </c>
      <c r="I133" s="169">
        <f>G133-H133</f>
        <v>539</v>
      </c>
      <c r="J133" s="116"/>
      <c r="K133" s="116">
        <v>112055</v>
      </c>
      <c r="L133" s="147">
        <v>112054.56599999999</v>
      </c>
      <c r="M133" s="169">
        <f>K133-L133</f>
        <v>0.4340000000083819</v>
      </c>
      <c r="N133" s="116"/>
      <c r="O133" s="116">
        <v>-193677</v>
      </c>
      <c r="P133" s="163">
        <v>-193677</v>
      </c>
      <c r="Q133" s="193"/>
    </row>
    <row r="134" spans="1:17" s="55" customFormat="1" ht="22.5" customHeight="1" x14ac:dyDescent="0.35">
      <c r="A134" s="74" t="s">
        <v>85</v>
      </c>
      <c r="B134" s="3"/>
      <c r="C134" s="27">
        <v>-6304</v>
      </c>
      <c r="D134" s="148">
        <v>-6304</v>
      </c>
      <c r="E134" s="169">
        <f>C134-D134</f>
        <v>0</v>
      </c>
      <c r="F134" s="23"/>
      <c r="G134" s="98">
        <v>-5404</v>
      </c>
      <c r="H134" s="147">
        <v>-4865</v>
      </c>
      <c r="I134" s="169">
        <f>G134-H134</f>
        <v>-539</v>
      </c>
      <c r="J134" s="23"/>
      <c r="K134" s="98">
        <v>0</v>
      </c>
      <c r="L134" s="147">
        <v>0</v>
      </c>
      <c r="M134" s="178"/>
      <c r="N134" s="116"/>
      <c r="O134" s="98">
        <v>0</v>
      </c>
      <c r="P134" s="132">
        <v>0</v>
      </c>
      <c r="Q134" s="164"/>
    </row>
    <row r="135" spans="1:17" s="58" customFormat="1" ht="22.5" customHeight="1" thickBot="1" x14ac:dyDescent="0.4">
      <c r="A135" s="70" t="s">
        <v>82</v>
      </c>
      <c r="B135" s="19"/>
      <c r="C135" s="121">
        <v>91650</v>
      </c>
      <c r="D135" s="149">
        <v>91650</v>
      </c>
      <c r="E135" s="169">
        <f>C135-D135</f>
        <v>0</v>
      </c>
      <c r="F135" s="22"/>
      <c r="G135" s="121">
        <v>-198870</v>
      </c>
      <c r="H135" s="149">
        <v>-198870</v>
      </c>
      <c r="I135" s="169">
        <f>G135-H135</f>
        <v>0</v>
      </c>
      <c r="J135" s="22"/>
      <c r="K135" s="121">
        <v>112055</v>
      </c>
      <c r="L135" s="149">
        <v>112054.56599999999</v>
      </c>
      <c r="M135" s="169">
        <f>K135-L135</f>
        <v>0.4340000000083819</v>
      </c>
      <c r="N135" s="21"/>
      <c r="O135" s="121">
        <v>-193677</v>
      </c>
      <c r="P135" s="163">
        <v>-193677</v>
      </c>
      <c r="Q135" s="193"/>
    </row>
    <row r="136" spans="1:17" s="58" customFormat="1" ht="13.5" customHeight="1" thickTop="1" x14ac:dyDescent="0.35">
      <c r="A136" s="2"/>
      <c r="B136" s="3"/>
      <c r="C136" s="119"/>
      <c r="D136" s="152"/>
      <c r="E136" s="183"/>
      <c r="F136" s="119"/>
      <c r="G136" s="119"/>
      <c r="H136" s="152"/>
      <c r="I136" s="183"/>
      <c r="J136" s="119"/>
      <c r="K136" s="119"/>
      <c r="L136" s="152"/>
      <c r="M136" s="183"/>
      <c r="N136" s="119"/>
      <c r="O136" s="119"/>
      <c r="P136" s="163"/>
      <c r="Q136" s="193"/>
    </row>
    <row r="137" spans="1:17" s="58" customFormat="1" ht="24" customHeight="1" thickBot="1" x14ac:dyDescent="0.4">
      <c r="A137" s="2" t="s">
        <v>88</v>
      </c>
      <c r="B137" s="92">
        <v>15</v>
      </c>
      <c r="C137" s="122">
        <v>11.991405770411296</v>
      </c>
      <c r="D137" s="153">
        <v>11.991378806344695</v>
      </c>
      <c r="E137" s="169">
        <f>C137-D137</f>
        <v>2.6964066600854153E-5</v>
      </c>
      <c r="F137" s="123"/>
      <c r="G137" s="122">
        <v>-96.912999999999997</v>
      </c>
      <c r="H137" s="153">
        <v>-97.002499999999998</v>
      </c>
      <c r="I137" s="169">
        <f>G137-H137</f>
        <v>8.9500000000001023E-2</v>
      </c>
      <c r="J137" s="123"/>
      <c r="K137" s="122">
        <v>13.722651933701657</v>
      </c>
      <c r="L137" s="153">
        <v>13.722567792623639</v>
      </c>
      <c r="M137" s="169">
        <f>K137-L137</f>
        <v>8.4141078017907489E-5</v>
      </c>
      <c r="N137" s="123"/>
      <c r="O137" s="122">
        <v>-96.838499999999996</v>
      </c>
      <c r="P137" s="163">
        <v>-96.838499999999996</v>
      </c>
      <c r="Q137" s="193"/>
    </row>
    <row r="138" spans="1:17" s="58" customFormat="1" ht="23.75" customHeight="1" thickTop="1" x14ac:dyDescent="0.35">
      <c r="A138" s="2"/>
      <c r="B138" s="3"/>
      <c r="C138" s="123"/>
      <c r="D138" s="153"/>
      <c r="E138" s="184"/>
      <c r="F138" s="123"/>
      <c r="G138" s="123"/>
      <c r="H138" s="153"/>
      <c r="I138" s="184"/>
      <c r="J138" s="123"/>
      <c r="K138" s="123"/>
      <c r="L138" s="153"/>
      <c r="M138" s="184"/>
      <c r="N138" s="123"/>
      <c r="O138" s="123"/>
      <c r="P138" s="163"/>
      <c r="Q138" s="193"/>
    </row>
    <row r="139" spans="1:17" s="58" customFormat="1" ht="23.75" customHeight="1" x14ac:dyDescent="0.35">
      <c r="A139" s="2"/>
      <c r="B139" s="3"/>
      <c r="C139" s="123"/>
      <c r="D139" s="153"/>
      <c r="E139" s="184"/>
      <c r="F139" s="123"/>
      <c r="G139" s="123"/>
      <c r="H139" s="153"/>
      <c r="I139" s="184"/>
      <c r="J139" s="123"/>
      <c r="K139" s="123"/>
      <c r="L139" s="153"/>
      <c r="M139" s="184"/>
      <c r="N139" s="123"/>
      <c r="O139" s="123"/>
      <c r="P139" s="163"/>
      <c r="Q139" s="193"/>
    </row>
    <row r="140" spans="1:17" s="58" customFormat="1" ht="23.75" customHeight="1" x14ac:dyDescent="0.35">
      <c r="A140" s="2"/>
      <c r="B140" s="3"/>
      <c r="C140" s="123"/>
      <c r="D140" s="153"/>
      <c r="E140" s="184"/>
      <c r="F140" s="123"/>
      <c r="G140" s="123"/>
      <c r="H140" s="153"/>
      <c r="I140" s="184"/>
      <c r="J140" s="123"/>
      <c r="K140" s="123"/>
      <c r="L140" s="153"/>
      <c r="M140" s="184"/>
      <c r="N140" s="123"/>
      <c r="O140" s="123"/>
      <c r="P140" s="163"/>
      <c r="Q140" s="193"/>
    </row>
    <row r="141" spans="1:17" s="58" customFormat="1" ht="23.75" customHeight="1" x14ac:dyDescent="0.35">
      <c r="A141" s="2"/>
      <c r="B141" s="3"/>
      <c r="C141" s="123"/>
      <c r="D141" s="153"/>
      <c r="E141" s="184"/>
      <c r="F141" s="123"/>
      <c r="G141" s="123"/>
      <c r="H141" s="153"/>
      <c r="I141" s="184"/>
      <c r="J141" s="123"/>
      <c r="K141" s="123"/>
      <c r="L141" s="153"/>
      <c r="M141" s="184"/>
      <c r="N141" s="123"/>
      <c r="O141" s="123"/>
      <c r="P141" s="163"/>
      <c r="Q141" s="193"/>
    </row>
    <row r="142" spans="1:17" s="58" customFormat="1" ht="23.75" customHeight="1" x14ac:dyDescent="0.35">
      <c r="A142" s="2"/>
      <c r="B142" s="3"/>
      <c r="C142" s="123"/>
      <c r="D142" s="153"/>
      <c r="E142" s="184"/>
      <c r="F142" s="123"/>
      <c r="G142" s="123"/>
      <c r="H142" s="153"/>
      <c r="I142" s="184"/>
      <c r="J142" s="123"/>
      <c r="K142" s="123"/>
      <c r="L142" s="153"/>
      <c r="M142" s="184"/>
      <c r="N142" s="123"/>
      <c r="O142" s="123"/>
      <c r="P142" s="163"/>
      <c r="Q142" s="193"/>
    </row>
    <row r="143" spans="1:17" s="58" customFormat="1" ht="23.75" customHeight="1" x14ac:dyDescent="0.35">
      <c r="A143" s="2"/>
      <c r="B143" s="3"/>
      <c r="C143" s="123"/>
      <c r="D143" s="153"/>
      <c r="E143" s="184"/>
      <c r="F143" s="123"/>
      <c r="G143" s="123"/>
      <c r="H143" s="153"/>
      <c r="I143" s="184"/>
      <c r="J143" s="123"/>
      <c r="K143" s="123"/>
      <c r="L143" s="153"/>
      <c r="M143" s="184"/>
      <c r="N143" s="123"/>
      <c r="O143" s="123"/>
      <c r="P143" s="163"/>
      <c r="Q143" s="193"/>
    </row>
    <row r="144" spans="1:17" s="58" customFormat="1" ht="23.75" customHeight="1" x14ac:dyDescent="0.35">
      <c r="A144" s="2"/>
      <c r="B144" s="3"/>
      <c r="C144" s="123"/>
      <c r="D144" s="153"/>
      <c r="E144" s="184"/>
      <c r="F144" s="123"/>
      <c r="G144" s="123"/>
      <c r="H144" s="153"/>
      <c r="I144" s="184"/>
      <c r="J144" s="123"/>
      <c r="K144" s="123"/>
      <c r="L144" s="153"/>
      <c r="M144" s="184"/>
      <c r="N144" s="123"/>
      <c r="O144" s="123"/>
      <c r="P144" s="163"/>
      <c r="Q144" s="193"/>
    </row>
    <row r="145" spans="1:17" s="58" customFormat="1" ht="23.75" customHeight="1" x14ac:dyDescent="0.35">
      <c r="A145" s="2"/>
      <c r="B145" s="3"/>
      <c r="C145" s="123"/>
      <c r="D145" s="153"/>
      <c r="E145" s="184"/>
      <c r="F145" s="123"/>
      <c r="G145" s="123"/>
      <c r="H145" s="153"/>
      <c r="I145" s="184"/>
      <c r="J145" s="123"/>
      <c r="K145" s="123"/>
      <c r="L145" s="153"/>
      <c r="M145" s="184"/>
      <c r="N145" s="123"/>
      <c r="O145" s="123"/>
      <c r="P145" s="163"/>
      <c r="Q145" s="193"/>
    </row>
    <row r="146" spans="1:17" s="58" customFormat="1" ht="23.75" customHeight="1" x14ac:dyDescent="0.35">
      <c r="A146" s="2"/>
      <c r="B146" s="3"/>
      <c r="C146" s="123"/>
      <c r="D146" s="153"/>
      <c r="E146" s="184"/>
      <c r="F146" s="123"/>
      <c r="G146" s="123"/>
      <c r="H146" s="153"/>
      <c r="I146" s="184"/>
      <c r="J146" s="123"/>
      <c r="K146" s="123"/>
      <c r="L146" s="153"/>
      <c r="M146" s="184"/>
      <c r="N146" s="123"/>
      <c r="O146" s="123"/>
      <c r="P146" s="163"/>
      <c r="Q146" s="193"/>
    </row>
    <row r="147" spans="1:17" s="58" customFormat="1" ht="23.75" customHeight="1" x14ac:dyDescent="0.35">
      <c r="A147" s="2"/>
      <c r="B147" s="3"/>
      <c r="C147" s="123"/>
      <c r="D147" s="153"/>
      <c r="E147" s="184"/>
      <c r="F147" s="123"/>
      <c r="G147" s="123"/>
      <c r="H147" s="153"/>
      <c r="I147" s="184"/>
      <c r="J147" s="123"/>
      <c r="K147" s="123"/>
      <c r="L147" s="153"/>
      <c r="M147" s="184"/>
      <c r="N147" s="123"/>
      <c r="O147" s="123"/>
      <c r="P147" s="163"/>
      <c r="Q147" s="193"/>
    </row>
    <row r="148" spans="1:17" s="58" customFormat="1" ht="23.75" customHeight="1" x14ac:dyDescent="0.35">
      <c r="A148" s="2"/>
      <c r="B148" s="3"/>
      <c r="C148" s="123"/>
      <c r="D148" s="153"/>
      <c r="E148" s="184"/>
      <c r="F148" s="123"/>
      <c r="G148" s="123"/>
      <c r="H148" s="153"/>
      <c r="I148" s="184"/>
      <c r="J148" s="123"/>
      <c r="K148" s="123"/>
      <c r="L148" s="153"/>
      <c r="M148" s="184"/>
      <c r="N148" s="123"/>
      <c r="O148" s="123"/>
      <c r="P148" s="163"/>
      <c r="Q148" s="193"/>
    </row>
    <row r="149" spans="1:17" s="58" customFormat="1" ht="23.75" customHeight="1" x14ac:dyDescent="0.35">
      <c r="A149" s="2"/>
      <c r="B149" s="3"/>
      <c r="C149" s="123"/>
      <c r="D149" s="153"/>
      <c r="E149" s="184"/>
      <c r="F149" s="123"/>
      <c r="G149" s="123"/>
      <c r="H149" s="153"/>
      <c r="I149" s="184"/>
      <c r="J149" s="123"/>
      <c r="K149" s="123"/>
      <c r="L149" s="153"/>
      <c r="M149" s="184"/>
      <c r="N149" s="123"/>
      <c r="O149" s="123"/>
      <c r="P149" s="163"/>
      <c r="Q149" s="193"/>
    </row>
    <row r="150" spans="1:17" s="58" customFormat="1" ht="23.75" customHeight="1" x14ac:dyDescent="0.35">
      <c r="A150" s="2"/>
      <c r="B150" s="3"/>
      <c r="C150" s="123"/>
      <c r="D150" s="153"/>
      <c r="E150" s="184"/>
      <c r="F150" s="123"/>
      <c r="G150" s="123"/>
      <c r="H150" s="153"/>
      <c r="I150" s="184"/>
      <c r="J150" s="123"/>
      <c r="K150" s="123"/>
      <c r="L150" s="153"/>
      <c r="M150" s="184"/>
      <c r="N150" s="123"/>
      <c r="O150" s="123"/>
      <c r="P150" s="163"/>
      <c r="Q150" s="193"/>
    </row>
    <row r="151" spans="1:17" s="58" customFormat="1" ht="23.75" customHeight="1" x14ac:dyDescent="0.35">
      <c r="A151" s="2"/>
      <c r="B151" s="3"/>
      <c r="C151" s="123"/>
      <c r="D151" s="153"/>
      <c r="E151" s="184"/>
      <c r="F151" s="123"/>
      <c r="G151" s="123"/>
      <c r="H151" s="153"/>
      <c r="I151" s="184"/>
      <c r="J151" s="123"/>
      <c r="K151" s="123"/>
      <c r="L151" s="153"/>
      <c r="M151" s="184"/>
      <c r="N151" s="123"/>
      <c r="O151" s="123"/>
      <c r="P151" s="163"/>
      <c r="Q151" s="193"/>
    </row>
    <row r="152" spans="1:17" s="58" customFormat="1" ht="23.75" customHeight="1" x14ac:dyDescent="0.35">
      <c r="A152" s="2"/>
      <c r="B152" s="3"/>
      <c r="C152" s="123"/>
      <c r="D152" s="153"/>
      <c r="E152" s="184"/>
      <c r="F152" s="123"/>
      <c r="G152" s="123"/>
      <c r="H152" s="153"/>
      <c r="I152" s="184"/>
      <c r="J152" s="123"/>
      <c r="K152" s="123"/>
      <c r="L152" s="153"/>
      <c r="M152" s="184"/>
      <c r="N152" s="123"/>
      <c r="O152" s="123"/>
      <c r="P152" s="163"/>
      <c r="Q152" s="193"/>
    </row>
    <row r="153" spans="1:17" s="58" customFormat="1" ht="23.75" customHeight="1" x14ac:dyDescent="0.35">
      <c r="A153" s="2"/>
      <c r="B153" s="3"/>
      <c r="C153" s="123"/>
      <c r="D153" s="153"/>
      <c r="E153" s="184"/>
      <c r="F153" s="123"/>
      <c r="G153" s="123"/>
      <c r="H153" s="153"/>
      <c r="I153" s="184"/>
      <c r="J153" s="123"/>
      <c r="K153" s="123"/>
      <c r="L153" s="153"/>
      <c r="M153" s="184"/>
      <c r="N153" s="123"/>
      <c r="O153" s="123"/>
      <c r="P153" s="163"/>
      <c r="Q153" s="193"/>
    </row>
    <row r="154" spans="1:17" s="58" customFormat="1" ht="23.75" customHeight="1" x14ac:dyDescent="0.35">
      <c r="A154" s="2"/>
      <c r="B154" s="3"/>
      <c r="C154" s="123"/>
      <c r="D154" s="153"/>
      <c r="E154" s="184"/>
      <c r="F154" s="123"/>
      <c r="G154" s="123"/>
      <c r="H154" s="153"/>
      <c r="I154" s="184"/>
      <c r="J154" s="123"/>
      <c r="K154" s="123"/>
      <c r="L154" s="153"/>
      <c r="M154" s="184"/>
      <c r="N154" s="123"/>
      <c r="O154" s="123"/>
      <c r="P154" s="163"/>
      <c r="Q154" s="193"/>
    </row>
    <row r="155" spans="1:17" s="58" customFormat="1" ht="23.75" customHeight="1" x14ac:dyDescent="0.35">
      <c r="A155" s="2"/>
      <c r="B155" s="3"/>
      <c r="C155" s="123"/>
      <c r="D155" s="153"/>
      <c r="E155" s="184"/>
      <c r="F155" s="123"/>
      <c r="G155" s="123"/>
      <c r="H155" s="153"/>
      <c r="I155" s="184"/>
      <c r="J155" s="123"/>
      <c r="K155" s="123"/>
      <c r="L155" s="153"/>
      <c r="M155" s="184"/>
      <c r="N155" s="123"/>
      <c r="O155" s="123"/>
      <c r="P155" s="163"/>
      <c r="Q155" s="193"/>
    </row>
    <row r="156" spans="1:17" s="58" customFormat="1" ht="22.5" customHeight="1" x14ac:dyDescent="0.35">
      <c r="A156" s="2"/>
      <c r="B156" s="3"/>
      <c r="C156" s="124"/>
      <c r="D156" s="155"/>
      <c r="E156" s="186"/>
      <c r="F156" s="124"/>
      <c r="G156" s="124"/>
      <c r="H156" s="155"/>
      <c r="I156" s="186"/>
      <c r="J156" s="124"/>
      <c r="K156" s="124"/>
      <c r="L156" s="155"/>
      <c r="M156" s="186"/>
      <c r="N156" s="124"/>
      <c r="O156" s="124"/>
      <c r="P156" s="163"/>
      <c r="Q156" s="193"/>
    </row>
    <row r="158" spans="1:17" ht="22.5" customHeight="1" x14ac:dyDescent="0.35">
      <c r="C158" s="125">
        <v>43100</v>
      </c>
      <c r="D158" s="158"/>
      <c r="E158" s="188"/>
      <c r="F158" s="75"/>
      <c r="G158" s="125">
        <v>43100</v>
      </c>
      <c r="H158" s="158"/>
      <c r="I158" s="188"/>
      <c r="J158" s="75"/>
      <c r="K158" s="125">
        <v>43100</v>
      </c>
      <c r="L158" s="158"/>
      <c r="M158" s="188"/>
    </row>
    <row r="159" spans="1:17" ht="22.5" customHeight="1" x14ac:dyDescent="0.35">
      <c r="A159" s="78" t="s">
        <v>89</v>
      </c>
      <c r="C159" s="77">
        <v>2000000</v>
      </c>
      <c r="G159" s="77">
        <v>2000000</v>
      </c>
      <c r="K159" s="77">
        <v>2000000</v>
      </c>
    </row>
    <row r="160" spans="1:17" ht="22.5" customHeight="1" x14ac:dyDescent="0.35">
      <c r="A160" s="79">
        <v>43006</v>
      </c>
      <c r="B160" s="60">
        <f>K158-A160</f>
        <v>94</v>
      </c>
      <c r="C160" s="77">
        <v>6800000</v>
      </c>
      <c r="G160" s="77">
        <v>6800000</v>
      </c>
      <c r="K160" s="77">
        <v>6800000</v>
      </c>
    </row>
    <row r="161" spans="1:15" ht="22.5" customHeight="1" x14ac:dyDescent="0.35">
      <c r="A161" s="78" t="s">
        <v>90</v>
      </c>
      <c r="C161" s="80">
        <v>3751232.8767123288</v>
      </c>
      <c r="D161" s="159"/>
      <c r="E161" s="189"/>
      <c r="G161" s="80" t="e">
        <v>#REF!</v>
      </c>
      <c r="H161" s="159"/>
      <c r="I161" s="189"/>
      <c r="K161" s="80">
        <v>3751232.8767123288</v>
      </c>
      <c r="L161" s="159"/>
      <c r="M161" s="189"/>
      <c r="O161" s="80"/>
    </row>
    <row r="162" spans="1:15" ht="22.5" customHeight="1" x14ac:dyDescent="0.35">
      <c r="C162" s="125">
        <v>43281</v>
      </c>
      <c r="D162" s="158"/>
      <c r="E162" s="188"/>
      <c r="F162" s="125"/>
      <c r="G162" s="125">
        <v>43281</v>
      </c>
      <c r="H162" s="158"/>
      <c r="I162" s="188"/>
      <c r="J162" s="125"/>
      <c r="K162" s="125">
        <v>43281</v>
      </c>
      <c r="L162" s="158"/>
      <c r="M162" s="188"/>
    </row>
    <row r="163" spans="1:15" ht="22.5" customHeight="1" x14ac:dyDescent="0.35">
      <c r="A163" s="78" t="s">
        <v>89</v>
      </c>
      <c r="C163" s="77">
        <v>6800000</v>
      </c>
      <c r="G163" s="77">
        <v>6800000</v>
      </c>
      <c r="K163" s="77">
        <v>6800000</v>
      </c>
    </row>
    <row r="164" spans="1:15" ht="22.5" customHeight="1" x14ac:dyDescent="0.35">
      <c r="A164" s="79">
        <v>43153</v>
      </c>
      <c r="B164" s="60">
        <f>K162-A164</f>
        <v>128</v>
      </c>
      <c r="C164" s="77">
        <v>1500000</v>
      </c>
      <c r="G164" s="77">
        <v>1500000</v>
      </c>
      <c r="K164" s="77">
        <v>1500000</v>
      </c>
    </row>
    <row r="165" spans="1:15" ht="22.5" customHeight="1" x14ac:dyDescent="0.35">
      <c r="A165" s="78" t="s">
        <v>91</v>
      </c>
      <c r="C165" s="80">
        <v>7326027.3972602738</v>
      </c>
      <c r="D165" s="159"/>
      <c r="E165" s="189"/>
      <c r="G165" s="80" t="e">
        <v>#REF!</v>
      </c>
      <c r="H165" s="159"/>
      <c r="I165" s="189"/>
      <c r="K165" s="80">
        <v>7326027.3972602738</v>
      </c>
      <c r="L165" s="159"/>
      <c r="M165" s="189"/>
    </row>
  </sheetData>
  <mergeCells count="32">
    <mergeCell ref="C123:G123"/>
    <mergeCell ref="K123:O123"/>
    <mergeCell ref="C124:G124"/>
    <mergeCell ref="K124:O124"/>
    <mergeCell ref="C126:O126"/>
    <mergeCell ref="C86:O86"/>
    <mergeCell ref="A119:J119"/>
    <mergeCell ref="C122:G122"/>
    <mergeCell ref="K122:O122"/>
    <mergeCell ref="C83:G83"/>
    <mergeCell ref="K83:O83"/>
    <mergeCell ref="C84:G84"/>
    <mergeCell ref="K84:O84"/>
    <mergeCell ref="C46:G46"/>
    <mergeCell ref="K46:O46"/>
    <mergeCell ref="C48:O48"/>
    <mergeCell ref="A79:J79"/>
    <mergeCell ref="C82:G82"/>
    <mergeCell ref="K82:O82"/>
    <mergeCell ref="C8:O8"/>
    <mergeCell ref="A41:J41"/>
    <mergeCell ref="C44:G44"/>
    <mergeCell ref="K44:O44"/>
    <mergeCell ref="C45:G45"/>
    <mergeCell ref="K45:O45"/>
    <mergeCell ref="C6:G6"/>
    <mergeCell ref="K6:O6"/>
    <mergeCell ref="A1:J1"/>
    <mergeCell ref="C4:G4"/>
    <mergeCell ref="K4:O4"/>
    <mergeCell ref="C5:G5"/>
    <mergeCell ref="K5:O5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51456-C524-4791-BB3D-F0CE7115A3F5}">
  <dimension ref="A1:R69"/>
  <sheetViews>
    <sheetView view="pageBreakPreview" topLeftCell="A16" zoomScale="92" zoomScaleNormal="100" zoomScaleSheetLayoutView="92" workbookViewId="0">
      <selection activeCell="A45" sqref="A45"/>
    </sheetView>
  </sheetViews>
  <sheetFormatPr baseColWidth="10" defaultColWidth="10.3984375" defaultRowHeight="22.5" customHeight="1" x14ac:dyDescent="0.35"/>
  <cols>
    <col min="1" max="1" width="60.796875" style="56" customWidth="1"/>
    <col min="2" max="2" width="9.19921875" style="60" customWidth="1"/>
    <col min="3" max="3" width="2.59765625" style="76" customWidth="1"/>
    <col min="4" max="4" width="14.59765625" style="77" customWidth="1"/>
    <col min="5" max="5" width="2.59765625" style="76" customWidth="1"/>
    <col min="6" max="6" width="14.59765625" style="77" customWidth="1"/>
    <col min="7" max="7" width="2.59765625" style="76" customWidth="1"/>
    <col min="8" max="8" width="14.59765625" style="77" customWidth="1"/>
    <col min="9" max="9" width="2.59765625" style="76" customWidth="1"/>
    <col min="10" max="10" width="14.59765625" style="77" customWidth="1"/>
    <col min="11" max="11" width="13" style="56" bestFit="1" customWidth="1"/>
    <col min="12" max="12" width="15.3984375" style="56" bestFit="1" customWidth="1"/>
    <col min="13" max="13" width="14.796875" style="56" bestFit="1" customWidth="1"/>
    <col min="14" max="14" width="12.796875" style="56" bestFit="1" customWidth="1"/>
    <col min="15" max="15" width="13" style="56" bestFit="1" customWidth="1"/>
    <col min="16" max="16" width="13" style="56" customWidth="1"/>
    <col min="17" max="17" width="11.796875" style="56" customWidth="1"/>
    <col min="18" max="18" width="12.19921875" style="56" bestFit="1" customWidth="1"/>
    <col min="19" max="23" width="11.796875" style="56" customWidth="1"/>
    <col min="24" max="24" width="13.3984375" style="56" customWidth="1"/>
    <col min="25" max="26" width="11.796875" style="56" customWidth="1"/>
    <col min="27" max="27" width="12.59765625" style="56" bestFit="1" customWidth="1"/>
    <col min="28" max="28" width="11.796875" style="56" bestFit="1" customWidth="1"/>
    <col min="29" max="30" width="11.796875" style="56" customWidth="1"/>
    <col min="31" max="16384" width="10.3984375" style="56"/>
  </cols>
  <sheetData>
    <row r="1" spans="1:14" ht="23.5" customHeight="1" x14ac:dyDescent="0.4">
      <c r="A1" s="467" t="s">
        <v>164</v>
      </c>
      <c r="B1" s="467"/>
      <c r="C1" s="467"/>
      <c r="D1" s="467"/>
      <c r="E1" s="467"/>
      <c r="F1" s="467"/>
      <c r="G1" s="467"/>
      <c r="H1" s="467"/>
      <c r="I1" s="467"/>
      <c r="J1" s="55"/>
    </row>
    <row r="2" spans="1:14" ht="23.5" customHeight="1" x14ac:dyDescent="0.4">
      <c r="A2" s="126" t="s">
        <v>55</v>
      </c>
      <c r="B2" s="57"/>
      <c r="C2" s="55"/>
      <c r="D2" s="55"/>
      <c r="E2" s="55"/>
      <c r="F2" s="55"/>
      <c r="G2" s="55"/>
      <c r="H2" s="55"/>
      <c r="I2" s="55"/>
      <c r="J2" s="55"/>
    </row>
    <row r="3" spans="1:14" ht="23.5" customHeight="1" x14ac:dyDescent="0.35">
      <c r="A3" s="55"/>
      <c r="B3" s="55"/>
      <c r="C3" s="55"/>
      <c r="D3" s="55"/>
      <c r="E3" s="55"/>
      <c r="F3" s="55"/>
      <c r="G3" s="55"/>
      <c r="H3" s="55"/>
      <c r="I3" s="55"/>
      <c r="J3" s="55"/>
    </row>
    <row r="4" spans="1:14" s="58" customFormat="1" ht="21.75" customHeight="1" x14ac:dyDescent="0.35">
      <c r="B4" s="59"/>
      <c r="C4" s="59"/>
      <c r="D4" s="470" t="s">
        <v>2</v>
      </c>
      <c r="E4" s="470"/>
      <c r="F4" s="470"/>
      <c r="G4" s="55"/>
      <c r="H4" s="470" t="s">
        <v>3</v>
      </c>
      <c r="I4" s="470"/>
      <c r="J4" s="470"/>
    </row>
    <row r="5" spans="1:14" s="58" customFormat="1" ht="21.75" customHeight="1" x14ac:dyDescent="0.35">
      <c r="B5" s="59"/>
      <c r="C5" s="59"/>
      <c r="D5" s="469" t="s">
        <v>169</v>
      </c>
      <c r="E5" s="469"/>
      <c r="F5" s="469"/>
      <c r="G5" s="55"/>
      <c r="H5" s="469" t="s">
        <v>169</v>
      </c>
      <c r="I5" s="469"/>
      <c r="J5" s="469"/>
    </row>
    <row r="6" spans="1:14" s="58" customFormat="1" ht="22" customHeight="1" x14ac:dyDescent="0.35">
      <c r="B6" s="59"/>
      <c r="C6" s="59"/>
      <c r="D6" s="469" t="s">
        <v>167</v>
      </c>
      <c r="E6" s="469"/>
      <c r="F6" s="469"/>
      <c r="G6" s="55"/>
      <c r="H6" s="469" t="s">
        <v>167</v>
      </c>
      <c r="I6" s="469"/>
      <c r="J6" s="469"/>
    </row>
    <row r="7" spans="1:14" s="58" customFormat="1" ht="20.5" customHeight="1" x14ac:dyDescent="0.35">
      <c r="B7" s="3" t="s">
        <v>7</v>
      </c>
      <c r="C7" s="7"/>
      <c r="D7" s="4">
        <f>'PL6-7'!D7</f>
        <v>2566</v>
      </c>
      <c r="E7" s="7"/>
      <c r="F7" s="7">
        <f>'PL6-7'!F7</f>
        <v>2565</v>
      </c>
      <c r="G7" s="7"/>
      <c r="H7" s="4">
        <f>D7</f>
        <v>2566</v>
      </c>
      <c r="I7" s="7"/>
      <c r="J7" s="7">
        <f>F7</f>
        <v>2565</v>
      </c>
    </row>
    <row r="8" spans="1:14" s="58" customFormat="1" ht="21.75" customHeight="1" x14ac:dyDescent="0.35">
      <c r="B8" s="60"/>
      <c r="C8" s="60"/>
      <c r="D8" s="471" t="s">
        <v>10</v>
      </c>
      <c r="E8" s="471"/>
      <c r="F8" s="471"/>
      <c r="G8" s="471"/>
      <c r="H8" s="471"/>
      <c r="I8" s="471"/>
      <c r="J8" s="471"/>
    </row>
    <row r="9" spans="1:14" s="58" customFormat="1" ht="21.75" customHeight="1" x14ac:dyDescent="0.35">
      <c r="A9" s="240" t="s">
        <v>58</v>
      </c>
      <c r="B9" s="60"/>
      <c r="C9" s="56"/>
      <c r="D9" s="453"/>
      <c r="E9" s="56"/>
      <c r="G9" s="56"/>
      <c r="H9" s="63"/>
      <c r="I9" s="56"/>
    </row>
    <row r="10" spans="1:14" s="58" customFormat="1" ht="21.75" customHeight="1" x14ac:dyDescent="0.35">
      <c r="A10" s="64" t="s">
        <v>59</v>
      </c>
      <c r="B10" s="60"/>
      <c r="C10" s="65"/>
      <c r="D10" s="352">
        <v>3358867</v>
      </c>
      <c r="E10" s="65"/>
      <c r="F10" s="352">
        <v>529950</v>
      </c>
      <c r="G10" s="65"/>
      <c r="H10" s="324">
        <v>10902</v>
      </c>
      <c r="I10" s="65"/>
      <c r="J10" s="352">
        <v>1027</v>
      </c>
      <c r="K10" s="376"/>
      <c r="L10" s="376"/>
      <c r="M10" s="376"/>
      <c r="N10" s="242"/>
    </row>
    <row r="11" spans="1:14" s="58" customFormat="1" ht="21.75" customHeight="1" x14ac:dyDescent="0.35">
      <c r="A11" s="64" t="s">
        <v>60</v>
      </c>
      <c r="B11" s="60"/>
      <c r="C11" s="65"/>
      <c r="D11" s="352">
        <v>1354409</v>
      </c>
      <c r="E11" s="65"/>
      <c r="F11" s="352">
        <v>815691</v>
      </c>
      <c r="G11" s="65"/>
      <c r="H11" s="324">
        <v>157489</v>
      </c>
      <c r="I11" s="65"/>
      <c r="J11" s="352">
        <v>224216</v>
      </c>
      <c r="K11" s="100"/>
      <c r="L11" s="381"/>
      <c r="M11" s="376"/>
    </row>
    <row r="12" spans="1:14" s="58" customFormat="1" ht="21.75" customHeight="1" x14ac:dyDescent="0.35">
      <c r="A12" s="64" t="s">
        <v>154</v>
      </c>
      <c r="B12" s="60"/>
      <c r="C12" s="65"/>
      <c r="D12" s="352">
        <v>115096</v>
      </c>
      <c r="E12" s="65"/>
      <c r="F12" s="352">
        <v>136584</v>
      </c>
      <c r="G12" s="65"/>
      <c r="H12" s="324">
        <v>112453</v>
      </c>
      <c r="I12" s="65"/>
      <c r="J12" s="352">
        <v>133413</v>
      </c>
      <c r="K12" s="115"/>
      <c r="M12" s="241"/>
    </row>
    <row r="13" spans="1:14" s="58" customFormat="1" ht="21.75" customHeight="1" x14ac:dyDescent="0.35">
      <c r="A13" s="64" t="s">
        <v>262</v>
      </c>
      <c r="B13" s="60"/>
      <c r="C13" s="65"/>
      <c r="D13" s="352">
        <v>166789</v>
      </c>
      <c r="E13" s="65"/>
      <c r="F13" s="352">
        <v>8788</v>
      </c>
      <c r="G13" s="65"/>
      <c r="H13" s="324">
        <v>2767</v>
      </c>
      <c r="I13" s="65"/>
      <c r="J13" s="352">
        <v>8011</v>
      </c>
      <c r="K13" s="115"/>
      <c r="M13" s="241"/>
    </row>
    <row r="14" spans="1:14" s="58" customFormat="1" ht="21.75" customHeight="1" x14ac:dyDescent="0.35">
      <c r="A14" s="64" t="s">
        <v>230</v>
      </c>
      <c r="B14" s="60"/>
      <c r="C14" s="65"/>
      <c r="D14" s="352">
        <v>5842</v>
      </c>
      <c r="E14" s="65"/>
      <c r="F14" s="352">
        <v>0</v>
      </c>
      <c r="G14" s="65"/>
      <c r="H14" s="324">
        <v>145686</v>
      </c>
      <c r="I14" s="65"/>
      <c r="J14" s="352">
        <v>666822</v>
      </c>
      <c r="K14" s="115"/>
      <c r="M14" s="241"/>
    </row>
    <row r="15" spans="1:14" s="58" customFormat="1" ht="21.75" customHeight="1" x14ac:dyDescent="0.35">
      <c r="A15" s="64" t="s">
        <v>62</v>
      </c>
      <c r="B15" s="60"/>
      <c r="C15" s="65"/>
      <c r="D15" s="451">
        <v>105069</v>
      </c>
      <c r="E15" s="65"/>
      <c r="F15" s="451">
        <v>171182</v>
      </c>
      <c r="G15" s="65"/>
      <c r="H15" s="94">
        <v>70213</v>
      </c>
      <c r="I15" s="65"/>
      <c r="J15" s="352">
        <v>42008</v>
      </c>
      <c r="K15" s="115"/>
      <c r="M15" s="241"/>
    </row>
    <row r="16" spans="1:14" s="55" customFormat="1" ht="21.75" customHeight="1" x14ac:dyDescent="0.35">
      <c r="A16" s="90" t="s">
        <v>63</v>
      </c>
      <c r="B16" s="92">
        <v>10</v>
      </c>
      <c r="C16" s="68"/>
      <c r="D16" s="67">
        <f>SUM(D10:D15)</f>
        <v>5106072</v>
      </c>
      <c r="E16" s="68"/>
      <c r="F16" s="384">
        <f>SUM(F10:F15)</f>
        <v>1662195</v>
      </c>
      <c r="G16" s="68"/>
      <c r="H16" s="67">
        <f>SUM(H10:H15)</f>
        <v>499510</v>
      </c>
      <c r="I16" s="68"/>
      <c r="J16" s="95">
        <f>SUM(J10:J15)</f>
        <v>1075497</v>
      </c>
      <c r="K16" s="115"/>
      <c r="L16" s="252"/>
      <c r="M16" s="246"/>
    </row>
    <row r="17" spans="1:18" s="55" customFormat="1" ht="21.75" customHeight="1" x14ac:dyDescent="0.35">
      <c r="A17" s="90"/>
      <c r="B17" s="60"/>
      <c r="C17" s="68"/>
      <c r="D17" s="68"/>
      <c r="E17" s="68"/>
      <c r="F17" s="68"/>
      <c r="G17" s="68"/>
      <c r="H17" s="68"/>
      <c r="I17" s="68"/>
      <c r="J17" s="68"/>
      <c r="K17" s="115"/>
      <c r="M17" s="52"/>
    </row>
    <row r="18" spans="1:18" s="58" customFormat="1" ht="21.75" customHeight="1" x14ac:dyDescent="0.35">
      <c r="A18" s="93" t="s">
        <v>64</v>
      </c>
      <c r="B18" s="60"/>
      <c r="C18" s="65"/>
      <c r="D18" s="65"/>
      <c r="E18" s="65"/>
      <c r="F18" s="65"/>
      <c r="G18" s="65"/>
      <c r="H18" s="65"/>
      <c r="I18" s="65"/>
      <c r="J18" s="65"/>
      <c r="K18" s="115"/>
      <c r="M18" s="241"/>
    </row>
    <row r="19" spans="1:18" s="58" customFormat="1" ht="21.75" customHeight="1" x14ac:dyDescent="0.35">
      <c r="A19" s="64" t="s">
        <v>65</v>
      </c>
      <c r="B19" s="60"/>
      <c r="C19" s="65"/>
      <c r="D19" s="352">
        <v>2742442</v>
      </c>
      <c r="E19" s="65"/>
      <c r="F19" s="352">
        <v>373064</v>
      </c>
      <c r="G19" s="371"/>
      <c r="H19" s="389">
        <v>5402</v>
      </c>
      <c r="I19" s="371"/>
      <c r="J19" s="352">
        <v>595</v>
      </c>
      <c r="K19" s="115"/>
      <c r="L19" s="243"/>
      <c r="M19" s="241"/>
      <c r="N19" s="243"/>
      <c r="P19" s="243"/>
      <c r="R19" s="243"/>
    </row>
    <row r="20" spans="1:18" s="58" customFormat="1" ht="21.75" customHeight="1" x14ac:dyDescent="0.35">
      <c r="A20" s="64" t="s">
        <v>66</v>
      </c>
      <c r="B20" s="60"/>
      <c r="C20" s="65"/>
      <c r="D20" s="352">
        <v>1033325</v>
      </c>
      <c r="E20" s="65"/>
      <c r="F20" s="352">
        <v>635496</v>
      </c>
      <c r="G20" s="371"/>
      <c r="H20" s="389">
        <v>109102</v>
      </c>
      <c r="I20" s="371"/>
      <c r="J20" s="352">
        <v>148412</v>
      </c>
      <c r="K20" s="115"/>
      <c r="L20" s="243"/>
      <c r="M20" s="253"/>
    </row>
    <row r="21" spans="1:18" s="58" customFormat="1" ht="21.75" customHeight="1" x14ac:dyDescent="0.35">
      <c r="A21" s="64" t="s">
        <v>155</v>
      </c>
      <c r="B21" s="60"/>
      <c r="C21" s="65"/>
      <c r="D21" s="352">
        <v>46028</v>
      </c>
      <c r="E21" s="65"/>
      <c r="F21" s="352">
        <v>42237</v>
      </c>
      <c r="G21" s="371"/>
      <c r="H21" s="389">
        <v>42618</v>
      </c>
      <c r="I21" s="371"/>
      <c r="J21" s="352">
        <v>41312</v>
      </c>
      <c r="K21" s="115"/>
      <c r="L21" s="243"/>
      <c r="M21" s="241"/>
      <c r="N21" s="243"/>
      <c r="P21" s="243"/>
      <c r="R21" s="243"/>
    </row>
    <row r="22" spans="1:18" s="58" customFormat="1" ht="21.75" customHeight="1" x14ac:dyDescent="0.35">
      <c r="A22" s="64" t="s">
        <v>67</v>
      </c>
      <c r="B22" s="60"/>
      <c r="C22" s="65"/>
      <c r="D22" s="352">
        <v>495032</v>
      </c>
      <c r="E22" s="65"/>
      <c r="F22" s="352">
        <v>163127</v>
      </c>
      <c r="G22" s="371"/>
      <c r="H22" s="389">
        <v>41233</v>
      </c>
      <c r="I22" s="371"/>
      <c r="J22" s="352">
        <v>35848</v>
      </c>
      <c r="K22" s="115"/>
      <c r="L22" s="253"/>
      <c r="M22" s="241"/>
      <c r="N22" s="251"/>
      <c r="P22" s="251"/>
      <c r="R22" s="251"/>
    </row>
    <row r="23" spans="1:18" s="58" customFormat="1" ht="21.75" customHeight="1" x14ac:dyDescent="0.35">
      <c r="A23" s="64" t="s">
        <v>68</v>
      </c>
      <c r="B23" s="60"/>
      <c r="C23" s="65"/>
      <c r="D23" s="352">
        <v>547270</v>
      </c>
      <c r="E23" s="65"/>
      <c r="F23" s="352">
        <v>241236</v>
      </c>
      <c r="G23" s="371"/>
      <c r="H23" s="389">
        <v>161404</v>
      </c>
      <c r="I23" s="371"/>
      <c r="J23" s="352">
        <v>112690</v>
      </c>
      <c r="K23" s="115"/>
      <c r="M23" s="241"/>
    </row>
    <row r="24" spans="1:18" s="55" customFormat="1" ht="21.75" customHeight="1" x14ac:dyDescent="0.35">
      <c r="A24" s="90" t="s">
        <v>71</v>
      </c>
      <c r="B24" s="59"/>
      <c r="C24" s="68"/>
      <c r="D24" s="95">
        <f>SUM(D19:D23)</f>
        <v>4864097</v>
      </c>
      <c r="E24" s="68"/>
      <c r="F24" s="384">
        <f>SUM(F19:F23)</f>
        <v>1455160</v>
      </c>
      <c r="G24" s="390"/>
      <c r="H24" s="384">
        <f>SUM(H19:H23)</f>
        <v>359759</v>
      </c>
      <c r="I24" s="385"/>
      <c r="J24" s="384">
        <f>SUM(J19:J23)</f>
        <v>338857</v>
      </c>
      <c r="K24" s="115"/>
      <c r="M24" s="246"/>
    </row>
    <row r="25" spans="1:18" s="55" customFormat="1" ht="21.75" customHeight="1" x14ac:dyDescent="0.35">
      <c r="A25" s="90"/>
      <c r="B25" s="60"/>
      <c r="C25" s="68"/>
      <c r="D25" s="68"/>
      <c r="E25" s="68"/>
      <c r="F25" s="385"/>
      <c r="G25" s="390"/>
      <c r="H25" s="385"/>
      <c r="I25" s="385"/>
      <c r="J25" s="385"/>
      <c r="K25" s="115"/>
      <c r="L25" s="252"/>
    </row>
    <row r="26" spans="1:18" s="55" customFormat="1" ht="21.75" customHeight="1" x14ac:dyDescent="0.35">
      <c r="A26" s="90" t="s">
        <v>196</v>
      </c>
      <c r="B26" s="60"/>
      <c r="C26" s="68"/>
      <c r="D26" s="68">
        <f>D16-D24</f>
        <v>241975</v>
      </c>
      <c r="E26" s="68"/>
      <c r="F26" s="385">
        <f>F16-F24</f>
        <v>207035</v>
      </c>
      <c r="G26" s="390"/>
      <c r="H26" s="385">
        <f>H16-H24</f>
        <v>139751</v>
      </c>
      <c r="I26" s="385"/>
      <c r="J26" s="385">
        <f>J16-J24</f>
        <v>736640</v>
      </c>
      <c r="K26" s="115"/>
    </row>
    <row r="27" spans="1:18" s="58" customFormat="1" ht="21.75" customHeight="1" x14ac:dyDescent="0.35">
      <c r="A27" s="64" t="s">
        <v>70</v>
      </c>
      <c r="B27" s="60"/>
      <c r="C27" s="69"/>
      <c r="D27" s="352">
        <v>-198475</v>
      </c>
      <c r="E27" s="65"/>
      <c r="F27" s="352">
        <v>-36992</v>
      </c>
      <c r="G27" s="371"/>
      <c r="H27" s="371">
        <v>-180313</v>
      </c>
      <c r="I27" s="371"/>
      <c r="J27" s="352">
        <v>-34181</v>
      </c>
      <c r="K27" s="115"/>
      <c r="L27" s="241"/>
      <c r="M27" s="241"/>
    </row>
    <row r="28" spans="1:18" s="58" customFormat="1" ht="21.75" customHeight="1" x14ac:dyDescent="0.35">
      <c r="A28" s="64" t="s">
        <v>250</v>
      </c>
      <c r="B28" s="60"/>
      <c r="C28" s="65"/>
      <c r="D28" s="352">
        <v>-4355</v>
      </c>
      <c r="E28" s="65"/>
      <c r="F28" s="352">
        <v>13701</v>
      </c>
      <c r="G28" s="371"/>
      <c r="H28" s="371">
        <v>1197</v>
      </c>
      <c r="I28" s="371"/>
      <c r="J28" s="352">
        <v>13701</v>
      </c>
      <c r="K28" s="115"/>
      <c r="L28" s="241"/>
      <c r="M28" s="241"/>
      <c r="N28" s="242"/>
    </row>
    <row r="29" spans="1:18" s="58" customFormat="1" ht="21.75" customHeight="1" x14ac:dyDescent="0.35">
      <c r="A29" s="64" t="s">
        <v>251</v>
      </c>
      <c r="B29" s="60"/>
      <c r="C29" s="65"/>
      <c r="D29" s="352">
        <v>-55082</v>
      </c>
      <c r="E29" s="65"/>
      <c r="F29" s="352">
        <v>3165</v>
      </c>
      <c r="G29" s="371"/>
      <c r="H29" s="371">
        <v>-2573</v>
      </c>
      <c r="I29" s="371"/>
      <c r="J29" s="352">
        <v>2949</v>
      </c>
      <c r="K29" s="115"/>
      <c r="L29" s="241"/>
      <c r="M29" s="241"/>
    </row>
    <row r="30" spans="1:18" s="58" customFormat="1" ht="21.75" customHeight="1" x14ac:dyDescent="0.35">
      <c r="A30" s="64" t="s">
        <v>247</v>
      </c>
      <c r="B30" s="60">
        <v>4</v>
      </c>
      <c r="C30" s="65"/>
      <c r="D30" s="352">
        <v>254568</v>
      </c>
      <c r="E30" s="65"/>
      <c r="F30" s="352">
        <v>420272</v>
      </c>
      <c r="G30" s="371"/>
      <c r="H30" s="371">
        <v>254568</v>
      </c>
      <c r="I30" s="371"/>
      <c r="J30" s="352">
        <v>420272</v>
      </c>
      <c r="K30" s="115"/>
      <c r="L30" s="241"/>
      <c r="M30" s="241"/>
    </row>
    <row r="31" spans="1:18" s="58" customFormat="1" ht="21.75" customHeight="1" x14ac:dyDescent="0.35">
      <c r="A31" s="64" t="s">
        <v>300</v>
      </c>
      <c r="B31" s="60"/>
      <c r="C31" s="69"/>
      <c r="D31" s="454">
        <v>91942</v>
      </c>
      <c r="E31" s="65"/>
      <c r="F31" s="451">
        <v>-3622</v>
      </c>
      <c r="G31" s="371"/>
      <c r="H31" s="354">
        <v>0</v>
      </c>
      <c r="I31" s="371"/>
      <c r="J31" s="451">
        <v>0</v>
      </c>
      <c r="K31" s="115"/>
      <c r="L31" s="241"/>
      <c r="M31" s="241"/>
    </row>
    <row r="32" spans="1:18" s="55" customFormat="1" ht="21.75" customHeight="1" x14ac:dyDescent="0.35">
      <c r="A32" s="70" t="s">
        <v>72</v>
      </c>
      <c r="B32" s="60"/>
      <c r="C32" s="72"/>
      <c r="D32" s="71">
        <f>SUM(D26:D31)</f>
        <v>330573</v>
      </c>
      <c r="E32" s="72"/>
      <c r="F32" s="385">
        <f>SUM(F26:F31)</f>
        <v>603559</v>
      </c>
      <c r="G32" s="390"/>
      <c r="H32" s="385">
        <f>SUM(H26:H31)</f>
        <v>212630</v>
      </c>
      <c r="I32" s="385"/>
      <c r="J32" s="385">
        <f>SUM(J26:J31)</f>
        <v>1139381</v>
      </c>
      <c r="K32" s="115"/>
      <c r="L32" s="52"/>
    </row>
    <row r="33" spans="1:14" s="58" customFormat="1" ht="21.75" customHeight="1" x14ac:dyDescent="0.35">
      <c r="A33" s="64" t="s">
        <v>278</v>
      </c>
      <c r="B33" s="60"/>
      <c r="C33" s="65"/>
      <c r="D33" s="352">
        <v>84046</v>
      </c>
      <c r="E33" s="129"/>
      <c r="F33" s="352">
        <v>-116459</v>
      </c>
      <c r="G33" s="371"/>
      <c r="H33" s="389">
        <v>91533</v>
      </c>
      <c r="I33" s="371"/>
      <c r="J33" s="352">
        <v>-96992</v>
      </c>
      <c r="K33" s="115"/>
      <c r="L33" s="242"/>
    </row>
    <row r="34" spans="1:14" s="55" customFormat="1" ht="21.75" customHeight="1" thickBot="1" x14ac:dyDescent="0.4">
      <c r="A34" s="90" t="s">
        <v>74</v>
      </c>
      <c r="B34" s="60"/>
      <c r="C34" s="72"/>
      <c r="D34" s="318">
        <f>SUM(D32:D33)</f>
        <v>414619</v>
      </c>
      <c r="E34" s="72"/>
      <c r="F34" s="386">
        <f>SUM(F32:F33)</f>
        <v>487100</v>
      </c>
      <c r="G34" s="390"/>
      <c r="H34" s="386">
        <f>SUM(H32:H33)</f>
        <v>304163</v>
      </c>
      <c r="I34" s="385"/>
      <c r="J34" s="386">
        <f>SUM(J32:J33)</f>
        <v>1042389</v>
      </c>
      <c r="K34" s="115"/>
      <c r="L34" s="252"/>
      <c r="M34" s="245"/>
      <c r="N34" s="245"/>
    </row>
    <row r="35" spans="1:14" s="58" customFormat="1" ht="21.75" customHeight="1" thickTop="1" x14ac:dyDescent="0.35">
      <c r="A35" s="55"/>
      <c r="B35" s="60"/>
      <c r="C35" s="65"/>
      <c r="D35" s="65"/>
      <c r="E35" s="65"/>
      <c r="F35" s="371"/>
      <c r="G35" s="371"/>
      <c r="H35" s="371"/>
      <c r="I35" s="371"/>
      <c r="J35" s="371"/>
      <c r="K35" s="115"/>
    </row>
    <row r="36" spans="1:14" s="58" customFormat="1" ht="21.75" customHeight="1" x14ac:dyDescent="0.35">
      <c r="A36" s="90" t="s">
        <v>129</v>
      </c>
      <c r="B36" s="60"/>
      <c r="C36" s="65"/>
      <c r="D36" s="65"/>
      <c r="E36" s="65"/>
      <c r="F36" s="371"/>
      <c r="G36" s="371"/>
      <c r="H36" s="371"/>
      <c r="I36" s="371"/>
      <c r="J36" s="371"/>
      <c r="K36" s="115"/>
    </row>
    <row r="37" spans="1:14" s="58" customFormat="1" ht="21.75" customHeight="1" x14ac:dyDescent="0.35">
      <c r="A37" s="9" t="s">
        <v>227</v>
      </c>
      <c r="B37" s="60"/>
      <c r="C37" s="65"/>
      <c r="D37" s="65"/>
      <c r="E37" s="65"/>
      <c r="F37" s="351"/>
      <c r="G37" s="371"/>
      <c r="H37" s="351"/>
      <c r="I37" s="371"/>
      <c r="J37" s="351"/>
      <c r="K37" s="115"/>
    </row>
    <row r="38" spans="1:14" s="58" customFormat="1" ht="21.75" customHeight="1" x14ac:dyDescent="0.35">
      <c r="A38" t="s">
        <v>305</v>
      </c>
      <c r="B38" s="60"/>
      <c r="C38" s="65"/>
      <c r="D38" s="65"/>
      <c r="E38" s="65"/>
      <c r="F38" s="351"/>
      <c r="G38" s="371"/>
      <c r="H38" s="351"/>
      <c r="I38" s="371"/>
      <c r="J38" s="351"/>
      <c r="K38" s="115"/>
    </row>
    <row r="39" spans="1:14" s="58" customFormat="1" ht="21.75" customHeight="1" x14ac:dyDescent="0.35">
      <c r="A39" t="s">
        <v>306</v>
      </c>
      <c r="B39" s="60"/>
      <c r="C39" s="65"/>
      <c r="D39" s="351">
        <v>-85452</v>
      </c>
      <c r="E39" s="65"/>
      <c r="F39" s="351">
        <v>0</v>
      </c>
      <c r="G39" s="371"/>
      <c r="H39" s="351">
        <v>0</v>
      </c>
      <c r="I39" s="371"/>
      <c r="J39" s="351">
        <v>0</v>
      </c>
      <c r="K39" s="115"/>
    </row>
    <row r="40" spans="1:14" s="58" customFormat="1" ht="21.75" customHeight="1" x14ac:dyDescent="0.35">
      <c r="A40" t="s">
        <v>233</v>
      </c>
      <c r="B40" s="60"/>
      <c r="C40" s="69"/>
      <c r="D40" s="351">
        <v>0</v>
      </c>
      <c r="E40" s="69"/>
      <c r="F40" s="352">
        <v>11356</v>
      </c>
      <c r="G40" s="391"/>
      <c r="H40" s="351">
        <v>0</v>
      </c>
      <c r="I40" s="391"/>
      <c r="J40" s="352">
        <v>2101</v>
      </c>
      <c r="K40" s="115"/>
    </row>
    <row r="41" spans="1:14" s="58" customFormat="1" ht="21.75" customHeight="1" x14ac:dyDescent="0.35">
      <c r="A41" t="s">
        <v>79</v>
      </c>
      <c r="B41" s="60"/>
      <c r="C41" s="69"/>
      <c r="D41" s="13"/>
      <c r="E41" s="69"/>
      <c r="F41" s="351"/>
      <c r="G41" s="391"/>
      <c r="H41" s="351"/>
      <c r="I41" s="391"/>
      <c r="J41" s="351"/>
      <c r="K41" s="115"/>
    </row>
    <row r="42" spans="1:14" s="58" customFormat="1" ht="21.75" customHeight="1" x14ac:dyDescent="0.35">
      <c r="A42" t="s">
        <v>77</v>
      </c>
      <c r="B42" s="92"/>
      <c r="C42" s="65"/>
      <c r="D42" s="352">
        <v>17090</v>
      </c>
      <c r="E42" s="65"/>
      <c r="F42" s="352">
        <v>-2271</v>
      </c>
      <c r="G42" s="371"/>
      <c r="H42" s="371">
        <v>0</v>
      </c>
      <c r="I42" s="371"/>
      <c r="J42" s="352">
        <v>-420</v>
      </c>
      <c r="K42" s="115"/>
    </row>
    <row r="43" spans="1:14" s="58" customFormat="1" ht="21.75" customHeight="1" x14ac:dyDescent="0.35">
      <c r="A43" s="90" t="s">
        <v>228</v>
      </c>
      <c r="B43" s="60"/>
      <c r="C43" s="68"/>
      <c r="D43" s="73">
        <f>SUM(D39:D42)</f>
        <v>-68362</v>
      </c>
      <c r="E43" s="68"/>
      <c r="F43" s="384">
        <f>SUM(F39:F42)</f>
        <v>9085</v>
      </c>
      <c r="G43" s="385"/>
      <c r="H43" s="384">
        <f>SUM(H39:H42)</f>
        <v>0</v>
      </c>
      <c r="I43" s="385"/>
      <c r="J43" s="384">
        <f>SUM(J39:J42)</f>
        <v>1681</v>
      </c>
      <c r="K43" s="115"/>
    </row>
    <row r="44" spans="1:14" s="58" customFormat="1" ht="21.75" customHeight="1" x14ac:dyDescent="0.35">
      <c r="A44" s="2" t="s">
        <v>322</v>
      </c>
      <c r="B44" s="60"/>
      <c r="C44" s="38"/>
      <c r="D44" s="42">
        <f>SUM(D39:D42)</f>
        <v>-68362</v>
      </c>
      <c r="E44" s="38"/>
      <c r="F44" s="387">
        <f>SUM(F40:F42)</f>
        <v>9085</v>
      </c>
      <c r="G44" s="385"/>
      <c r="H44" s="387">
        <f>SUM(H40:H42)</f>
        <v>0</v>
      </c>
      <c r="I44" s="385"/>
      <c r="J44" s="387">
        <f>SUM(J40:J42)</f>
        <v>1681</v>
      </c>
      <c r="K44" s="115"/>
      <c r="L44" s="248"/>
      <c r="M44" s="247"/>
    </row>
    <row r="45" spans="1:14" s="58" customFormat="1" ht="21.75" customHeight="1" x14ac:dyDescent="0.35">
      <c r="A45" s="2"/>
      <c r="B45" s="60"/>
      <c r="C45" s="38"/>
      <c r="D45" s="38"/>
      <c r="E45" s="38"/>
      <c r="F45" s="385"/>
      <c r="G45" s="385"/>
      <c r="H45" s="385"/>
      <c r="I45" s="385"/>
      <c r="J45" s="385"/>
      <c r="K45" s="115"/>
      <c r="L45" s="248"/>
      <c r="M45" s="247"/>
    </row>
    <row r="46" spans="1:14" s="58" customFormat="1" ht="21.75" customHeight="1" thickBot="1" x14ac:dyDescent="0.4">
      <c r="A46" s="55" t="s">
        <v>131</v>
      </c>
      <c r="B46" s="60"/>
      <c r="C46" s="65"/>
      <c r="D46" s="97">
        <f>D34+D44</f>
        <v>346257</v>
      </c>
      <c r="E46" s="65"/>
      <c r="F46" s="388">
        <f>F34+F44</f>
        <v>496185</v>
      </c>
      <c r="G46" s="371"/>
      <c r="H46" s="388">
        <f>H34+H44</f>
        <v>304163</v>
      </c>
      <c r="I46" s="371"/>
      <c r="J46" s="388">
        <f>J34+J44</f>
        <v>1044070</v>
      </c>
      <c r="K46" s="115"/>
      <c r="L46" s="245"/>
      <c r="M46" s="246"/>
    </row>
    <row r="47" spans="1:14" s="58" customFormat="1" ht="21.75" customHeight="1" thickTop="1" x14ac:dyDescent="0.35">
      <c r="A47" s="55"/>
      <c r="B47" s="60"/>
      <c r="C47" s="65"/>
      <c r="D47" s="68"/>
      <c r="E47" s="65"/>
      <c r="F47" s="385"/>
      <c r="G47" s="371"/>
      <c r="H47" s="385"/>
      <c r="I47" s="371"/>
      <c r="J47" s="385"/>
      <c r="K47" s="115"/>
      <c r="L47" s="245"/>
      <c r="M47" s="246"/>
    </row>
    <row r="48" spans="1:14" ht="23.5" customHeight="1" x14ac:dyDescent="0.4">
      <c r="A48" s="467" t="s">
        <v>164</v>
      </c>
      <c r="B48" s="467"/>
      <c r="C48" s="467"/>
      <c r="D48" s="467"/>
      <c r="E48" s="467"/>
      <c r="F48" s="467"/>
      <c r="G48" s="467"/>
      <c r="H48" s="467"/>
      <c r="I48" s="467"/>
      <c r="J48" s="55"/>
      <c r="K48" s="115"/>
    </row>
    <row r="49" spans="1:13" ht="23.5" customHeight="1" x14ac:dyDescent="0.4">
      <c r="A49" s="126" t="s">
        <v>55</v>
      </c>
      <c r="B49" s="57"/>
      <c r="C49" s="55"/>
      <c r="D49" s="55"/>
      <c r="E49" s="55"/>
      <c r="F49" s="55"/>
      <c r="G49" s="55"/>
      <c r="H49" s="55"/>
      <c r="I49" s="55"/>
      <c r="J49" s="55"/>
      <c r="K49" s="115"/>
    </row>
    <row r="50" spans="1:13" ht="23.5" customHeight="1" x14ac:dyDescent="0.4">
      <c r="A50" s="57"/>
      <c r="B50" s="57"/>
      <c r="C50" s="55"/>
      <c r="D50" s="55"/>
      <c r="E50" s="55"/>
      <c r="F50" s="55"/>
      <c r="G50" s="55"/>
      <c r="H50" s="55"/>
      <c r="I50" s="55"/>
      <c r="J50" s="55"/>
      <c r="K50" s="115"/>
    </row>
    <row r="51" spans="1:13" s="58" customFormat="1" ht="21.75" customHeight="1" x14ac:dyDescent="0.35">
      <c r="B51" s="59"/>
      <c r="C51" s="59"/>
      <c r="D51" s="470" t="s">
        <v>2</v>
      </c>
      <c r="E51" s="470"/>
      <c r="F51" s="470"/>
      <c r="G51" s="55"/>
      <c r="H51" s="470" t="s">
        <v>3</v>
      </c>
      <c r="I51" s="470"/>
      <c r="J51" s="470"/>
      <c r="K51" s="115"/>
    </row>
    <row r="52" spans="1:13" s="58" customFormat="1" ht="21.75" customHeight="1" x14ac:dyDescent="0.35">
      <c r="B52" s="59"/>
      <c r="C52" s="59"/>
      <c r="D52" s="469" t="s">
        <v>169</v>
      </c>
      <c r="E52" s="469"/>
      <c r="F52" s="469"/>
      <c r="G52" s="55"/>
      <c r="H52" s="469" t="s">
        <v>169</v>
      </c>
      <c r="I52" s="469"/>
      <c r="J52" s="469"/>
      <c r="K52" s="115"/>
    </row>
    <row r="53" spans="1:13" s="58" customFormat="1" ht="22.5" customHeight="1" x14ac:dyDescent="0.35">
      <c r="B53" s="59"/>
      <c r="C53" s="59"/>
      <c r="D53" s="469" t="s">
        <v>167</v>
      </c>
      <c r="E53" s="469"/>
      <c r="F53" s="469"/>
      <c r="G53" s="55"/>
      <c r="H53" s="469" t="s">
        <v>167</v>
      </c>
      <c r="I53" s="469"/>
      <c r="J53" s="469"/>
      <c r="K53" s="115"/>
    </row>
    <row r="54" spans="1:13" s="58" customFormat="1" ht="20.5" customHeight="1" x14ac:dyDescent="0.35">
      <c r="B54" s="60" t="s">
        <v>7</v>
      </c>
      <c r="C54" s="7"/>
      <c r="D54" s="4">
        <f>D7</f>
        <v>2566</v>
      </c>
      <c r="E54" s="4"/>
      <c r="F54" s="4">
        <f t="shared" ref="F54:J54" si="0">F7</f>
        <v>2565</v>
      </c>
      <c r="G54" s="4"/>
      <c r="H54" s="4">
        <f t="shared" si="0"/>
        <v>2566</v>
      </c>
      <c r="I54" s="4"/>
      <c r="J54" s="4">
        <f t="shared" si="0"/>
        <v>2565</v>
      </c>
      <c r="K54" s="115"/>
    </row>
    <row r="55" spans="1:13" s="58" customFormat="1" ht="21.75" customHeight="1" x14ac:dyDescent="0.35">
      <c r="B55" s="60"/>
      <c r="C55" s="7"/>
      <c r="D55" s="471" t="s">
        <v>10</v>
      </c>
      <c r="E55" s="471"/>
      <c r="F55" s="471"/>
      <c r="G55" s="471"/>
      <c r="H55" s="471"/>
      <c r="I55" s="471"/>
      <c r="J55" s="471"/>
    </row>
    <row r="56" spans="1:13" s="58" customFormat="1" ht="21.75" customHeight="1" x14ac:dyDescent="0.35">
      <c r="A56" s="2" t="s">
        <v>259</v>
      </c>
      <c r="B56" s="3"/>
      <c r="C56" s="45"/>
      <c r="D56" s="120"/>
      <c r="E56" s="45"/>
      <c r="F56" s="120"/>
      <c r="G56" s="45"/>
      <c r="H56" s="120"/>
      <c r="I56" s="45"/>
      <c r="J56" s="120"/>
      <c r="K56" s="115"/>
    </row>
    <row r="57" spans="1:13" s="58" customFormat="1" ht="21.75" customHeight="1" x14ac:dyDescent="0.35">
      <c r="A57" s="74" t="s">
        <v>84</v>
      </c>
      <c r="B57" s="60"/>
      <c r="C57" s="116"/>
      <c r="D57" s="352">
        <f>D59-D58</f>
        <v>346563</v>
      </c>
      <c r="E57" s="371"/>
      <c r="F57" s="352">
        <v>463547</v>
      </c>
      <c r="G57" s="371"/>
      <c r="H57" s="371">
        <f>H34</f>
        <v>304163</v>
      </c>
      <c r="I57" s="371"/>
      <c r="J57" s="352">
        <v>1042389</v>
      </c>
      <c r="K57" s="115"/>
      <c r="L57" s="241"/>
      <c r="M57" s="241"/>
    </row>
    <row r="58" spans="1:13" s="58" customFormat="1" ht="21.75" customHeight="1" x14ac:dyDescent="0.35">
      <c r="A58" s="74" t="s">
        <v>85</v>
      </c>
      <c r="B58" s="60"/>
      <c r="C58" s="23"/>
      <c r="D58" s="352">
        <v>68056</v>
      </c>
      <c r="E58" s="371"/>
      <c r="F58" s="352">
        <v>23553</v>
      </c>
      <c r="G58" s="371"/>
      <c r="H58" s="371">
        <v>0</v>
      </c>
      <c r="I58" s="371"/>
      <c r="J58" s="352">
        <v>0</v>
      </c>
      <c r="K58" s="115"/>
      <c r="L58" s="241"/>
      <c r="M58" s="241"/>
    </row>
    <row r="59" spans="1:13" s="55" customFormat="1" ht="21.75" customHeight="1" thickBot="1" x14ac:dyDescent="0.4">
      <c r="A59" s="70" t="s">
        <v>74</v>
      </c>
      <c r="B59" s="19"/>
      <c r="C59" s="22"/>
      <c r="D59" s="392">
        <f>D34</f>
        <v>414619</v>
      </c>
      <c r="E59" s="8"/>
      <c r="F59" s="392">
        <f>F34</f>
        <v>487100</v>
      </c>
      <c r="G59" s="8"/>
      <c r="H59" s="392">
        <f>SUM(H57:H58)</f>
        <v>304163</v>
      </c>
      <c r="I59" s="31"/>
      <c r="J59" s="392">
        <f>SUM(J57:J58)</f>
        <v>1042389</v>
      </c>
      <c r="K59" s="115"/>
      <c r="L59" s="463"/>
      <c r="M59" s="241"/>
    </row>
    <row r="60" spans="1:13" s="58" customFormat="1" ht="21.75" customHeight="1" thickTop="1" x14ac:dyDescent="0.35">
      <c r="A60" s="70"/>
      <c r="B60" s="19"/>
      <c r="C60" s="48"/>
      <c r="D60" s="31"/>
      <c r="E60" s="8"/>
      <c r="F60" s="31"/>
      <c r="G60" s="8"/>
      <c r="H60" s="31"/>
      <c r="I60" s="31"/>
      <c r="J60" s="31"/>
      <c r="K60" s="115"/>
      <c r="L60" s="241"/>
      <c r="M60" s="243"/>
    </row>
    <row r="61" spans="1:13" s="58" customFormat="1" ht="21.75" customHeight="1" x14ac:dyDescent="0.35">
      <c r="A61" s="70" t="s">
        <v>173</v>
      </c>
      <c r="B61" s="3"/>
      <c r="C61" s="44"/>
      <c r="D61" s="393"/>
      <c r="E61" s="346"/>
      <c r="F61" s="393"/>
      <c r="G61" s="346"/>
      <c r="H61" s="393"/>
      <c r="I61" s="393"/>
      <c r="J61" s="393"/>
      <c r="K61" s="115"/>
      <c r="L61" s="241"/>
    </row>
    <row r="62" spans="1:13" s="58" customFormat="1" ht="21.75" customHeight="1" x14ac:dyDescent="0.35">
      <c r="A62" s="74" t="s">
        <v>84</v>
      </c>
      <c r="B62" s="3"/>
      <c r="C62" s="116"/>
      <c r="D62" s="352">
        <f>D64-D63</f>
        <v>329529</v>
      </c>
      <c r="E62" s="371"/>
      <c r="F62" s="352">
        <v>471173</v>
      </c>
      <c r="G62" s="371"/>
      <c r="H62" s="371">
        <f>H46</f>
        <v>304163</v>
      </c>
      <c r="I62" s="371"/>
      <c r="J62" s="352">
        <v>1044070</v>
      </c>
      <c r="K62" s="115"/>
      <c r="L62" s="241"/>
      <c r="M62" s="241"/>
    </row>
    <row r="63" spans="1:13" s="55" customFormat="1" ht="21.75" customHeight="1" x14ac:dyDescent="0.35">
      <c r="A63" s="74" t="s">
        <v>85</v>
      </c>
      <c r="B63" s="3"/>
      <c r="C63" s="23"/>
      <c r="D63" s="352">
        <v>16728</v>
      </c>
      <c r="E63" s="346"/>
      <c r="F63" s="352">
        <v>25012</v>
      </c>
      <c r="G63" s="346"/>
      <c r="H63" s="394">
        <v>0</v>
      </c>
      <c r="I63" s="393"/>
      <c r="J63" s="455">
        <v>0</v>
      </c>
      <c r="K63" s="115"/>
      <c r="L63" s="463"/>
      <c r="M63" s="241"/>
    </row>
    <row r="64" spans="1:13" s="58" customFormat="1" ht="21.75" customHeight="1" thickBot="1" x14ac:dyDescent="0.4">
      <c r="A64" s="70" t="s">
        <v>131</v>
      </c>
      <c r="B64" s="19"/>
      <c r="C64" s="22"/>
      <c r="D64" s="392">
        <f>D46</f>
        <v>346257</v>
      </c>
      <c r="E64" s="8"/>
      <c r="F64" s="392">
        <f>SUM(F62:F63)</f>
        <v>496185</v>
      </c>
      <c r="G64" s="8"/>
      <c r="H64" s="392">
        <f>SUM(H62:H63)</f>
        <v>304163</v>
      </c>
      <c r="I64" s="31"/>
      <c r="J64" s="392">
        <f>SUM(J62:J63)</f>
        <v>1044070</v>
      </c>
      <c r="K64" s="115"/>
      <c r="L64" s="241"/>
      <c r="M64" s="241"/>
    </row>
    <row r="65" spans="1:11" s="58" customFormat="1" ht="18.5" customHeight="1" thickTop="1" x14ac:dyDescent="0.35">
      <c r="A65" s="2"/>
      <c r="B65" s="3"/>
      <c r="C65" s="119"/>
      <c r="D65" s="393"/>
      <c r="E65" s="393"/>
      <c r="F65" s="393"/>
      <c r="G65" s="393"/>
      <c r="H65" s="393"/>
      <c r="I65" s="393"/>
      <c r="J65" s="393"/>
      <c r="K65" s="115"/>
    </row>
    <row r="66" spans="1:11" s="58" customFormat="1" ht="24" customHeight="1" thickBot="1" x14ac:dyDescent="0.4">
      <c r="A66" s="2" t="s">
        <v>133</v>
      </c>
      <c r="B66" s="3">
        <v>11</v>
      </c>
      <c r="C66" s="123"/>
      <c r="D66" s="396">
        <v>0.2046</v>
      </c>
      <c r="E66" s="123"/>
      <c r="F66" s="396">
        <v>0.35809999999999997</v>
      </c>
      <c r="G66" s="395"/>
      <c r="H66" s="396">
        <v>0.17949999999999999</v>
      </c>
      <c r="I66" s="395"/>
      <c r="J66" s="396">
        <v>0.8054</v>
      </c>
      <c r="K66" s="115"/>
    </row>
    <row r="67" spans="1:11" s="58" customFormat="1" ht="23" customHeight="1" thickTop="1" thickBot="1" x14ac:dyDescent="0.4">
      <c r="A67" s="2" t="s">
        <v>223</v>
      </c>
      <c r="B67" s="3">
        <v>11</v>
      </c>
      <c r="C67" s="123"/>
      <c r="D67" s="396">
        <v>0.18729999999999999</v>
      </c>
      <c r="E67" s="123"/>
      <c r="F67" s="396">
        <v>0.35299999999999998</v>
      </c>
      <c r="G67" s="395"/>
      <c r="H67" s="397">
        <v>0.16439999999999999</v>
      </c>
      <c r="I67" s="395"/>
      <c r="J67" s="397">
        <v>0.79379999999999995</v>
      </c>
      <c r="K67" s="115"/>
    </row>
    <row r="68" spans="1:11" ht="21.75" customHeight="1" thickTop="1" x14ac:dyDescent="0.35"/>
    <row r="69" spans="1:11" ht="22.5" customHeight="1" x14ac:dyDescent="0.35">
      <c r="B69" s="348"/>
    </row>
  </sheetData>
  <mergeCells count="16">
    <mergeCell ref="D6:F6"/>
    <mergeCell ref="H6:J6"/>
    <mergeCell ref="A1:I1"/>
    <mergeCell ref="D4:F4"/>
    <mergeCell ref="H4:J4"/>
    <mergeCell ref="D5:F5"/>
    <mergeCell ref="H5:J5"/>
    <mergeCell ref="D53:F53"/>
    <mergeCell ref="H53:J53"/>
    <mergeCell ref="D55:J55"/>
    <mergeCell ref="D8:J8"/>
    <mergeCell ref="A48:I48"/>
    <mergeCell ref="D51:F51"/>
    <mergeCell ref="H51:J51"/>
    <mergeCell ref="D52:F52"/>
    <mergeCell ref="H52:J52"/>
  </mergeCells>
  <pageMargins left="0.7" right="0.7" top="0.5" bottom="0.5" header="0.5" footer="0.5"/>
  <pageSetup paperSize="9" scale="71" firstPageNumber="8" fitToHeight="0" orientation="portrait" blackAndWhite="1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47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39"/>
  <sheetViews>
    <sheetView view="pageBreakPreview" topLeftCell="A16" zoomScale="65" zoomScaleNormal="70" zoomScaleSheetLayoutView="68" workbookViewId="0">
      <selection activeCell="Y28" sqref="Y28"/>
    </sheetView>
  </sheetViews>
  <sheetFormatPr baseColWidth="10" defaultColWidth="9" defaultRowHeight="22" x14ac:dyDescent="0.35"/>
  <cols>
    <col min="1" max="1" width="56.59765625" style="58" customWidth="1"/>
    <col min="2" max="2" width="8.3984375" style="58" customWidth="1"/>
    <col min="3" max="3" width="1.59765625" style="58" customWidth="1"/>
    <col min="4" max="4" width="14" style="58" customWidth="1"/>
    <col min="5" max="5" width="1.59765625" style="58" customWidth="1"/>
    <col min="6" max="6" width="12" style="58" customWidth="1"/>
    <col min="7" max="7" width="1.59765625" style="58" customWidth="1"/>
    <col min="8" max="8" width="17.19921875" style="58" customWidth="1"/>
    <col min="9" max="9" width="1.59765625" style="58" customWidth="1"/>
    <col min="10" max="10" width="20" style="58" customWidth="1"/>
    <col min="11" max="11" width="1.59765625" style="58" customWidth="1"/>
    <col min="12" max="12" width="12.3984375" style="58" customWidth="1"/>
    <col min="13" max="13" width="1.59765625" style="58" customWidth="1"/>
    <col min="14" max="14" width="14.59765625" style="58" customWidth="1"/>
    <col min="15" max="15" width="1.59765625" style="58" customWidth="1"/>
    <col min="16" max="16" width="16.3984375" style="58" customWidth="1"/>
    <col min="17" max="17" width="1.59765625" style="58" customWidth="1"/>
    <col min="18" max="18" width="14" style="58" customWidth="1"/>
    <col min="19" max="19" width="1.59765625" style="58" customWidth="1"/>
    <col min="20" max="20" width="17.59765625" style="58" customWidth="1"/>
    <col min="21" max="21" width="1.59765625" style="58" customWidth="1"/>
    <col min="22" max="22" width="14.3984375" style="58" customWidth="1"/>
    <col min="23" max="23" width="14" bestFit="1" customWidth="1"/>
    <col min="24" max="24" width="14.59765625" bestFit="1" customWidth="1"/>
    <col min="29" max="29" width="10.19921875" bestFit="1" customWidth="1"/>
  </cols>
  <sheetData>
    <row r="1" spans="1:29" ht="23.5" customHeight="1" x14ac:dyDescent="0.4">
      <c r="A1" s="467" t="s">
        <v>164</v>
      </c>
      <c r="B1" s="467"/>
      <c r="C1" s="467"/>
      <c r="D1" s="467"/>
      <c r="E1" s="467"/>
      <c r="F1" s="467"/>
      <c r="G1" s="467"/>
      <c r="H1" s="467"/>
      <c r="I1" s="126"/>
      <c r="J1" s="126"/>
      <c r="K1" s="57"/>
      <c r="L1" s="57"/>
      <c r="M1" s="57"/>
      <c r="N1" s="81"/>
      <c r="O1" s="81"/>
      <c r="P1" s="81"/>
      <c r="Q1" s="81"/>
      <c r="R1" s="81"/>
      <c r="S1" s="81"/>
      <c r="T1" s="81"/>
      <c r="U1" s="81"/>
      <c r="V1" s="81"/>
    </row>
    <row r="2" spans="1:29" ht="23.5" customHeight="1" x14ac:dyDescent="0.4">
      <c r="A2" s="288" t="s">
        <v>177</v>
      </c>
      <c r="B2" s="288"/>
      <c r="C2" s="82"/>
      <c r="D2" s="82"/>
      <c r="E2" s="82"/>
      <c r="F2" s="82"/>
      <c r="G2" s="83"/>
      <c r="H2" s="83"/>
      <c r="I2" s="83"/>
      <c r="J2" s="83"/>
      <c r="K2" s="82"/>
      <c r="L2" s="82"/>
      <c r="M2" s="82"/>
      <c r="N2" s="83"/>
      <c r="O2" s="83"/>
      <c r="P2" s="83"/>
      <c r="Q2" s="83"/>
      <c r="R2" s="83"/>
      <c r="S2" s="83"/>
      <c r="T2" s="83"/>
      <c r="U2" s="83"/>
      <c r="V2" s="83"/>
    </row>
    <row r="3" spans="1:29" ht="13.5" customHeight="1" x14ac:dyDescent="0.4">
      <c r="A3" s="404"/>
      <c r="B3" s="404"/>
      <c r="C3" s="82"/>
      <c r="D3" s="82"/>
      <c r="E3" s="82"/>
      <c r="F3" s="82"/>
      <c r="G3" s="83"/>
      <c r="H3" s="83"/>
      <c r="I3" s="83"/>
      <c r="J3" s="83"/>
      <c r="K3" s="82"/>
      <c r="L3" s="82"/>
      <c r="M3" s="82"/>
      <c r="N3" s="83"/>
      <c r="O3" s="83"/>
      <c r="P3" s="83"/>
      <c r="Q3" s="83"/>
      <c r="R3" s="83"/>
      <c r="S3" s="83"/>
      <c r="T3" s="83"/>
      <c r="U3" s="83"/>
      <c r="V3" s="83"/>
    </row>
    <row r="4" spans="1:29" ht="23.5" customHeight="1" x14ac:dyDescent="0.35">
      <c r="A4" s="84"/>
      <c r="B4" s="84"/>
      <c r="C4" s="60"/>
      <c r="D4" s="470" t="s">
        <v>2</v>
      </c>
      <c r="E4" s="470"/>
      <c r="F4" s="470"/>
      <c r="G4" s="470"/>
      <c r="H4" s="470"/>
      <c r="I4" s="470"/>
      <c r="J4" s="470"/>
      <c r="K4" s="470"/>
      <c r="L4" s="470"/>
      <c r="M4" s="470"/>
      <c r="N4" s="470"/>
      <c r="O4" s="470"/>
      <c r="P4" s="470"/>
      <c r="Q4" s="470"/>
      <c r="R4" s="470"/>
      <c r="S4" s="470"/>
      <c r="T4" s="470"/>
      <c r="U4" s="470"/>
      <c r="V4" s="470"/>
    </row>
    <row r="5" spans="1:29" ht="23.5" customHeight="1" x14ac:dyDescent="0.35">
      <c r="A5" s="84"/>
      <c r="B5" s="84"/>
      <c r="C5" s="60"/>
      <c r="D5" s="405"/>
      <c r="E5" s="405"/>
      <c r="F5" s="405"/>
      <c r="G5" s="405"/>
      <c r="H5" s="405"/>
      <c r="I5" s="405"/>
      <c r="J5" s="405"/>
      <c r="K5" s="405"/>
      <c r="L5" s="405"/>
      <c r="M5" s="405"/>
      <c r="N5" s="477" t="s">
        <v>48</v>
      </c>
      <c r="O5" s="477"/>
      <c r="P5" s="477"/>
      <c r="Q5" s="405"/>
      <c r="R5" s="405"/>
      <c r="S5" s="405"/>
      <c r="T5" s="405"/>
      <c r="U5" s="405"/>
      <c r="V5" s="405"/>
    </row>
    <row r="6" spans="1:29" ht="21.75" customHeight="1" x14ac:dyDescent="0.35">
      <c r="A6" s="84"/>
      <c r="B6" s="84"/>
      <c r="C6" s="60"/>
      <c r="D6" s="85"/>
      <c r="E6" s="60"/>
      <c r="F6" s="85" t="s">
        <v>93</v>
      </c>
      <c r="G6" s="85"/>
      <c r="H6" s="249" t="s">
        <v>100</v>
      </c>
      <c r="I6" s="249"/>
      <c r="J6" s="249" t="s">
        <v>248</v>
      </c>
      <c r="K6" s="60"/>
      <c r="L6" s="85" t="s">
        <v>157</v>
      </c>
      <c r="M6" s="60"/>
      <c r="N6" s="476"/>
      <c r="O6" s="476"/>
      <c r="P6" s="476"/>
      <c r="Q6" s="85"/>
      <c r="R6" s="4" t="s">
        <v>92</v>
      </c>
      <c r="S6" s="85"/>
      <c r="T6" s="4"/>
      <c r="U6" s="85"/>
      <c r="V6" s="56"/>
    </row>
    <row r="7" spans="1:29" ht="21.75" customHeight="1" x14ac:dyDescent="0.35">
      <c r="A7" s="84"/>
      <c r="B7" s="84"/>
      <c r="C7" s="60"/>
      <c r="D7" s="249" t="s">
        <v>275</v>
      </c>
      <c r="E7" s="60"/>
      <c r="F7" s="66" t="s">
        <v>198</v>
      </c>
      <c r="G7" s="85"/>
      <c r="H7" s="249" t="s">
        <v>102</v>
      </c>
      <c r="I7" s="249"/>
      <c r="J7" s="249" t="s">
        <v>244</v>
      </c>
      <c r="K7" s="60"/>
      <c r="L7" s="85" t="s">
        <v>158</v>
      </c>
      <c r="M7" s="60"/>
      <c r="N7" s="249" t="s">
        <v>145</v>
      </c>
      <c r="O7" s="56"/>
      <c r="P7" s="85"/>
      <c r="Q7" s="85"/>
      <c r="R7" s="4" t="s">
        <v>94</v>
      </c>
      <c r="S7" s="85"/>
      <c r="T7" s="4" t="s">
        <v>95</v>
      </c>
      <c r="U7" s="85"/>
      <c r="V7" s="85" t="s">
        <v>92</v>
      </c>
    </row>
    <row r="8" spans="1:29" ht="21.75" customHeight="1" x14ac:dyDescent="0.35">
      <c r="A8" s="84"/>
      <c r="B8" s="60" t="s">
        <v>7</v>
      </c>
      <c r="C8" s="60"/>
      <c r="D8" s="249" t="s">
        <v>274</v>
      </c>
      <c r="E8" s="60"/>
      <c r="F8" s="66" t="s">
        <v>197</v>
      </c>
      <c r="G8" s="85"/>
      <c r="H8" s="249" t="s">
        <v>96</v>
      </c>
      <c r="I8" s="249"/>
      <c r="J8" s="249" t="s">
        <v>245</v>
      </c>
      <c r="K8" s="60"/>
      <c r="L8" s="85" t="s">
        <v>159</v>
      </c>
      <c r="M8" s="60"/>
      <c r="N8" s="249" t="s">
        <v>146</v>
      </c>
      <c r="O8" s="249"/>
      <c r="P8" s="249" t="s">
        <v>199</v>
      </c>
      <c r="Q8" s="85"/>
      <c r="R8" s="4" t="s">
        <v>97</v>
      </c>
      <c r="S8" s="85"/>
      <c r="T8" s="4" t="s">
        <v>98</v>
      </c>
      <c r="U8" s="85"/>
      <c r="V8" s="66" t="s">
        <v>94</v>
      </c>
    </row>
    <row r="9" spans="1:29" ht="21.75" customHeight="1" x14ac:dyDescent="0.35">
      <c r="A9" s="56"/>
      <c r="B9" s="56"/>
      <c r="C9" s="60"/>
      <c r="D9" s="471" t="s">
        <v>10</v>
      </c>
      <c r="E9" s="471"/>
      <c r="F9" s="471"/>
      <c r="G9" s="471"/>
      <c r="H9" s="471"/>
      <c r="I9" s="471"/>
      <c r="J9" s="471"/>
      <c r="K9" s="471"/>
      <c r="L9" s="471"/>
      <c r="M9" s="471"/>
      <c r="N9" s="471"/>
      <c r="O9" s="471"/>
      <c r="P9" s="471"/>
      <c r="Q9" s="471"/>
      <c r="R9" s="471"/>
      <c r="S9" s="471"/>
      <c r="T9" s="471"/>
      <c r="U9" s="471"/>
      <c r="V9" s="471"/>
    </row>
    <row r="10" spans="1:29" ht="21.75" customHeight="1" x14ac:dyDescent="0.35">
      <c r="A10" s="70" t="s">
        <v>291</v>
      </c>
      <c r="B10" s="7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</row>
    <row r="11" spans="1:29" ht="21.75" customHeight="1" x14ac:dyDescent="0.35">
      <c r="A11" s="272" t="s">
        <v>224</v>
      </c>
      <c r="B11" s="272"/>
      <c r="C11" s="260"/>
      <c r="D11" s="452">
        <v>1201380</v>
      </c>
      <c r="E11" s="347"/>
      <c r="F11" s="452">
        <v>1497031</v>
      </c>
      <c r="G11" s="347"/>
      <c r="H11" s="274">
        <v>-42012</v>
      </c>
      <c r="I11" s="274"/>
      <c r="J11" s="274">
        <v>0</v>
      </c>
      <c r="K11" s="347"/>
      <c r="L11" s="347">
        <v>12066</v>
      </c>
      <c r="M11" s="347"/>
      <c r="N11" s="274">
        <v>18000</v>
      </c>
      <c r="O11" s="274"/>
      <c r="P11" s="274">
        <v>250844</v>
      </c>
      <c r="Q11" s="347"/>
      <c r="R11" s="274">
        <v>2937309</v>
      </c>
      <c r="S11" s="347"/>
      <c r="T11" s="274">
        <v>450597</v>
      </c>
      <c r="U11" s="347"/>
      <c r="V11" s="274">
        <v>3387906</v>
      </c>
      <c r="W11" s="347"/>
      <c r="X11" s="274"/>
      <c r="Y11" s="347"/>
      <c r="AB11" s="100"/>
      <c r="AC11" s="100"/>
    </row>
    <row r="12" spans="1:29" ht="11" customHeight="1" x14ac:dyDescent="0.35">
      <c r="A12" s="90"/>
      <c r="B12" s="90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</row>
    <row r="13" spans="1:29" ht="21.75" customHeight="1" x14ac:dyDescent="0.35">
      <c r="A13" s="90" t="s">
        <v>105</v>
      </c>
      <c r="B13" s="90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</row>
    <row r="14" spans="1:29" ht="21.75" customHeight="1" x14ac:dyDescent="0.35">
      <c r="A14" s="93" t="s">
        <v>237</v>
      </c>
      <c r="B14" s="84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</row>
    <row r="15" spans="1:29" ht="21.75" customHeight="1" x14ac:dyDescent="0.35">
      <c r="A15" s="86" t="s">
        <v>219</v>
      </c>
      <c r="B15" s="84"/>
      <c r="C15" s="65"/>
      <c r="D15" s="352">
        <v>155554</v>
      </c>
      <c r="E15" s="371"/>
      <c r="F15" s="352">
        <v>3013568</v>
      </c>
      <c r="G15" s="371"/>
      <c r="H15" s="352">
        <v>0</v>
      </c>
      <c r="I15" s="352"/>
      <c r="J15" s="352">
        <v>0</v>
      </c>
      <c r="K15" s="371"/>
      <c r="L15" s="352">
        <v>0</v>
      </c>
      <c r="M15" s="371"/>
      <c r="N15" s="371">
        <v>0</v>
      </c>
      <c r="O15" s="371"/>
      <c r="P15" s="352">
        <v>0</v>
      </c>
      <c r="Q15" s="371"/>
      <c r="R15" s="352">
        <v>3169122</v>
      </c>
      <c r="S15" s="371"/>
      <c r="T15" s="371">
        <v>0</v>
      </c>
      <c r="U15" s="371"/>
      <c r="V15" s="352">
        <v>3169122</v>
      </c>
    </row>
    <row r="16" spans="1:29" ht="21.75" customHeight="1" x14ac:dyDescent="0.35">
      <c r="A16" s="86" t="s">
        <v>203</v>
      </c>
      <c r="B16" s="84"/>
      <c r="C16" s="65"/>
      <c r="D16" s="352">
        <v>74230</v>
      </c>
      <c r="E16" s="371"/>
      <c r="F16" s="352">
        <v>154399</v>
      </c>
      <c r="G16" s="371"/>
      <c r="H16" s="352">
        <v>0</v>
      </c>
      <c r="I16" s="352"/>
      <c r="J16" s="352">
        <v>0</v>
      </c>
      <c r="K16" s="371"/>
      <c r="L16" s="352">
        <v>0</v>
      </c>
      <c r="M16" s="371"/>
      <c r="N16" s="371">
        <v>0</v>
      </c>
      <c r="O16" s="371"/>
      <c r="P16" s="352">
        <v>0</v>
      </c>
      <c r="Q16" s="371"/>
      <c r="R16" s="352">
        <v>228629</v>
      </c>
      <c r="S16" s="371"/>
      <c r="T16" s="371">
        <v>0</v>
      </c>
      <c r="U16" s="371"/>
      <c r="V16" s="352">
        <v>228629</v>
      </c>
    </row>
    <row r="17" spans="1:24" ht="21.75" customHeight="1" x14ac:dyDescent="0.35">
      <c r="A17" s="84" t="s">
        <v>160</v>
      </c>
      <c r="B17" s="60"/>
      <c r="C17" s="65"/>
      <c r="D17" s="371">
        <v>0</v>
      </c>
      <c r="E17" s="371">
        <v>0</v>
      </c>
      <c r="F17" s="352">
        <v>17600</v>
      </c>
      <c r="G17" s="371">
        <v>0</v>
      </c>
      <c r="H17" s="352">
        <v>0</v>
      </c>
      <c r="I17" s="352"/>
      <c r="J17" s="352">
        <v>0</v>
      </c>
      <c r="K17" s="371"/>
      <c r="L17" s="352">
        <v>-2318</v>
      </c>
      <c r="M17" s="371"/>
      <c r="N17" s="371">
        <v>0</v>
      </c>
      <c r="O17" s="371"/>
      <c r="P17" s="352">
        <v>0</v>
      </c>
      <c r="Q17" s="371"/>
      <c r="R17" s="352">
        <v>15282</v>
      </c>
      <c r="S17" s="371"/>
      <c r="T17" s="371">
        <v>0</v>
      </c>
      <c r="U17" s="371"/>
      <c r="V17" s="352">
        <v>15282</v>
      </c>
    </row>
    <row r="18" spans="1:24" ht="21.75" customHeight="1" x14ac:dyDescent="0.35">
      <c r="A18" s="86" t="s">
        <v>301</v>
      </c>
      <c r="B18" s="60">
        <v>12</v>
      </c>
      <c r="C18" s="65"/>
      <c r="D18" s="371">
        <v>0</v>
      </c>
      <c r="E18" s="371"/>
      <c r="F18" s="352">
        <v>0</v>
      </c>
      <c r="G18" s="371"/>
      <c r="H18" s="352">
        <v>0</v>
      </c>
      <c r="I18" s="352"/>
      <c r="J18" s="352">
        <v>0</v>
      </c>
      <c r="K18" s="371"/>
      <c r="L18" s="352">
        <v>0</v>
      </c>
      <c r="M18" s="371"/>
      <c r="N18" s="371">
        <v>0</v>
      </c>
      <c r="O18" s="371"/>
      <c r="P18" s="352">
        <v>-38827</v>
      </c>
      <c r="Q18" s="371"/>
      <c r="R18" s="352">
        <v>-38827</v>
      </c>
      <c r="S18" s="371"/>
      <c r="T18" s="371">
        <v>0</v>
      </c>
      <c r="U18" s="371"/>
      <c r="V18" s="352">
        <v>-38827</v>
      </c>
    </row>
    <row r="19" spans="1:24" ht="21.75" customHeight="1" x14ac:dyDescent="0.35">
      <c r="A19" s="93" t="s">
        <v>238</v>
      </c>
      <c r="B19" s="90"/>
      <c r="C19" s="68"/>
      <c r="D19" s="384">
        <f>SUM(D15:D18)</f>
        <v>229784</v>
      </c>
      <c r="E19" s="385"/>
      <c r="F19" s="384">
        <f>SUM(F15:F17)</f>
        <v>3185567</v>
      </c>
      <c r="G19" s="385"/>
      <c r="H19" s="384">
        <f>SUM(H15:H17)</f>
        <v>0</v>
      </c>
      <c r="I19" s="385"/>
      <c r="J19" s="384">
        <f>SUM(J15:J17)</f>
        <v>0</v>
      </c>
      <c r="K19" s="385"/>
      <c r="L19" s="384">
        <f>SUM(L15:L17)</f>
        <v>-2318</v>
      </c>
      <c r="M19" s="385"/>
      <c r="N19" s="384">
        <f>SUM(N15:N17)</f>
        <v>0</v>
      </c>
      <c r="O19" s="385"/>
      <c r="P19" s="384">
        <f>SUM(P15:P18)</f>
        <v>-38827</v>
      </c>
      <c r="Q19" s="385"/>
      <c r="R19" s="384">
        <f>SUM(R15:R18)</f>
        <v>3374206</v>
      </c>
      <c r="S19" s="385"/>
      <c r="T19" s="384">
        <f>SUM(T15:T18)</f>
        <v>0</v>
      </c>
      <c r="U19" s="385"/>
      <c r="V19" s="384">
        <f>SUM(V15:V18)</f>
        <v>3374206</v>
      </c>
    </row>
    <row r="20" spans="1:24" ht="11" customHeight="1" x14ac:dyDescent="0.35">
      <c r="A20" s="93"/>
      <c r="B20" s="90"/>
      <c r="C20" s="68"/>
      <c r="D20" s="385"/>
      <c r="E20" s="385"/>
      <c r="F20" s="385"/>
      <c r="G20" s="385"/>
      <c r="H20" s="385"/>
      <c r="I20" s="385"/>
      <c r="J20" s="385"/>
      <c r="K20" s="385"/>
      <c r="L20" s="385"/>
      <c r="M20" s="385"/>
      <c r="N20" s="385"/>
      <c r="O20" s="385"/>
      <c r="P20" s="385"/>
      <c r="Q20" s="385"/>
      <c r="R20" s="385"/>
      <c r="S20" s="385"/>
      <c r="T20" s="385"/>
      <c r="U20" s="385"/>
      <c r="V20" s="385"/>
    </row>
    <row r="21" spans="1:24" ht="21.75" customHeight="1" x14ac:dyDescent="0.35">
      <c r="A21" s="93" t="s">
        <v>211</v>
      </c>
      <c r="B21" s="90"/>
      <c r="C21" s="68"/>
      <c r="D21" s="385"/>
      <c r="E21" s="385"/>
      <c r="F21" s="385"/>
      <c r="G21" s="385"/>
      <c r="H21" s="385"/>
      <c r="I21" s="385"/>
      <c r="J21" s="385"/>
      <c r="K21" s="385"/>
      <c r="L21" s="385"/>
      <c r="M21" s="385"/>
      <c r="N21" s="385"/>
      <c r="O21" s="385"/>
      <c r="P21" s="385"/>
      <c r="Q21" s="385"/>
      <c r="R21" s="385"/>
      <c r="S21" s="385"/>
      <c r="T21" s="385"/>
      <c r="U21" s="385"/>
      <c r="V21" s="385"/>
    </row>
    <row r="22" spans="1:24" ht="21.75" customHeight="1" x14ac:dyDescent="0.35">
      <c r="A22" t="s">
        <v>212</v>
      </c>
      <c r="B22" s="90"/>
      <c r="C22" s="68"/>
      <c r="D22" s="385"/>
      <c r="E22" s="385"/>
      <c r="F22" s="385"/>
      <c r="G22" s="385"/>
      <c r="H22" s="385"/>
      <c r="I22" s="385"/>
      <c r="J22" s="385"/>
      <c r="K22" s="385"/>
      <c r="L22" s="385"/>
      <c r="M22" s="385"/>
      <c r="N22" s="385"/>
      <c r="O22" s="385"/>
      <c r="P22" s="385"/>
      <c r="Q22" s="385"/>
      <c r="R22" s="385"/>
      <c r="S22" s="385"/>
      <c r="T22" s="385"/>
      <c r="U22" s="385"/>
      <c r="V22" s="385"/>
    </row>
    <row r="23" spans="1:24" ht="21.75" customHeight="1" x14ac:dyDescent="0.35">
      <c r="A23" t="s">
        <v>213</v>
      </c>
      <c r="B23" s="90"/>
      <c r="C23" s="68"/>
      <c r="D23" s="371">
        <v>0</v>
      </c>
      <c r="E23" s="371"/>
      <c r="F23" s="371">
        <v>0</v>
      </c>
      <c r="G23" s="371"/>
      <c r="H23" s="371">
        <v>0</v>
      </c>
      <c r="I23" s="371"/>
      <c r="J23" s="352">
        <v>-146220</v>
      </c>
      <c r="K23" s="371"/>
      <c r="L23" s="371">
        <v>0</v>
      </c>
      <c r="M23" s="371"/>
      <c r="N23" s="371">
        <v>0</v>
      </c>
      <c r="O23" s="371"/>
      <c r="P23" s="352">
        <v>-134970</v>
      </c>
      <c r="Q23" s="371"/>
      <c r="R23" s="352">
        <v>-281190</v>
      </c>
      <c r="S23" s="371"/>
      <c r="T23" s="352">
        <v>304634</v>
      </c>
      <c r="U23" s="371"/>
      <c r="V23" s="352">
        <v>23444</v>
      </c>
    </row>
    <row r="24" spans="1:24" ht="21.75" customHeight="1" x14ac:dyDescent="0.35">
      <c r="A24" t="s">
        <v>212</v>
      </c>
      <c r="B24" s="90"/>
      <c r="C24" s="68"/>
      <c r="D24" s="371"/>
      <c r="E24" s="371"/>
      <c r="F24" s="371"/>
      <c r="G24" s="371"/>
      <c r="H24" s="371"/>
      <c r="I24" s="371"/>
      <c r="J24" s="371"/>
      <c r="K24" s="371"/>
      <c r="L24" s="371"/>
      <c r="M24" s="371"/>
      <c r="N24" s="371"/>
      <c r="O24" s="371"/>
      <c r="P24" s="371"/>
      <c r="Q24" s="371"/>
      <c r="R24" s="371"/>
      <c r="S24" s="371"/>
      <c r="T24" s="352"/>
      <c r="U24" s="371"/>
      <c r="V24" s="352"/>
    </row>
    <row r="25" spans="1:24" ht="21.75" customHeight="1" x14ac:dyDescent="0.35">
      <c r="A25" t="s">
        <v>242</v>
      </c>
      <c r="B25" s="90"/>
      <c r="C25" s="68"/>
      <c r="D25" s="354">
        <v>0</v>
      </c>
      <c r="E25" s="371"/>
      <c r="F25" s="371">
        <v>0</v>
      </c>
      <c r="G25" s="371"/>
      <c r="H25" s="371">
        <v>0</v>
      </c>
      <c r="I25" s="371"/>
      <c r="J25" s="371">
        <v>0</v>
      </c>
      <c r="K25" s="371"/>
      <c r="L25" s="371">
        <v>0</v>
      </c>
      <c r="M25" s="371"/>
      <c r="N25" s="354">
        <v>0</v>
      </c>
      <c r="O25" s="371"/>
      <c r="P25" s="371">
        <v>0</v>
      </c>
      <c r="Q25" s="371"/>
      <c r="R25" s="354">
        <v>0</v>
      </c>
      <c r="S25" s="371"/>
      <c r="T25" s="354">
        <v>42895</v>
      </c>
      <c r="U25" s="371"/>
      <c r="V25" s="352">
        <v>42895</v>
      </c>
    </row>
    <row r="26" spans="1:24" ht="21.75" customHeight="1" x14ac:dyDescent="0.35">
      <c r="A26" s="323" t="s">
        <v>214</v>
      </c>
      <c r="B26" s="90"/>
      <c r="C26" s="68"/>
      <c r="D26" s="385">
        <f>SUM(D23:D25)</f>
        <v>0</v>
      </c>
      <c r="E26" s="385"/>
      <c r="F26" s="384">
        <f>SUM(F23:F25)</f>
        <v>0</v>
      </c>
      <c r="G26" s="385"/>
      <c r="H26" s="384">
        <f>SUM(H23:H25)</f>
        <v>0</v>
      </c>
      <c r="I26" s="385"/>
      <c r="J26" s="384">
        <f>SUM(J23:J25)</f>
        <v>-146220</v>
      </c>
      <c r="K26" s="385"/>
      <c r="L26" s="398">
        <f>SUM(L23:L25)</f>
        <v>0</v>
      </c>
      <c r="M26" s="385"/>
      <c r="N26" s="385">
        <f>SUM(N23:N25)</f>
        <v>0</v>
      </c>
      <c r="O26" s="385"/>
      <c r="P26" s="384">
        <f>SUM(P23:P25)</f>
        <v>-134970</v>
      </c>
      <c r="Q26" s="385"/>
      <c r="R26" s="385">
        <f>SUM(R23:R25)</f>
        <v>-281190</v>
      </c>
      <c r="S26" s="385"/>
      <c r="T26" s="385">
        <f>SUM(T23:T25)</f>
        <v>347529</v>
      </c>
      <c r="U26" s="385"/>
      <c r="V26" s="398">
        <f>SUM(V23:V25)</f>
        <v>66339</v>
      </c>
    </row>
    <row r="27" spans="1:24" ht="21.75" customHeight="1" x14ac:dyDescent="0.35">
      <c r="A27" s="90" t="s">
        <v>113</v>
      </c>
      <c r="B27" s="90"/>
      <c r="C27" s="68"/>
      <c r="D27" s="384">
        <f>D19+D26</f>
        <v>229784</v>
      </c>
      <c r="E27" s="385"/>
      <c r="F27" s="387">
        <f>F19+F26</f>
        <v>3185567</v>
      </c>
      <c r="G27" s="385"/>
      <c r="H27" s="387">
        <f>H19+H26</f>
        <v>0</v>
      </c>
      <c r="I27" s="385"/>
      <c r="J27" s="387">
        <f>J19+J26</f>
        <v>-146220</v>
      </c>
      <c r="K27" s="385"/>
      <c r="L27" s="384">
        <f>L19+L26</f>
        <v>-2318</v>
      </c>
      <c r="M27" s="385"/>
      <c r="N27" s="384">
        <f>N19+N26</f>
        <v>0</v>
      </c>
      <c r="O27" s="385"/>
      <c r="P27" s="387">
        <f>P19+P26</f>
        <v>-173797</v>
      </c>
      <c r="Q27" s="385"/>
      <c r="R27" s="384">
        <f>R19+R26</f>
        <v>3093016</v>
      </c>
      <c r="S27" s="385"/>
      <c r="T27" s="384">
        <f>T19+T26</f>
        <v>347529</v>
      </c>
      <c r="U27" s="385"/>
      <c r="V27" s="384">
        <f>V19+V26</f>
        <v>3440545</v>
      </c>
    </row>
    <row r="28" spans="1:24" ht="11" customHeight="1" x14ac:dyDescent="0.35">
      <c r="A28" s="90"/>
      <c r="B28" s="90"/>
      <c r="C28" s="68"/>
      <c r="D28" s="385"/>
      <c r="E28" s="385"/>
      <c r="F28" s="385"/>
      <c r="G28" s="385"/>
      <c r="H28" s="385"/>
      <c r="I28" s="385"/>
      <c r="J28" s="385"/>
      <c r="K28" s="385"/>
      <c r="L28" s="385"/>
      <c r="M28" s="385"/>
      <c r="N28" s="385"/>
      <c r="O28" s="385"/>
      <c r="P28" s="385"/>
      <c r="Q28" s="385"/>
      <c r="R28" s="385"/>
      <c r="S28" s="385"/>
      <c r="T28" s="385"/>
      <c r="U28" s="385"/>
      <c r="V28" s="385"/>
    </row>
    <row r="29" spans="1:24" ht="21.75" customHeight="1" x14ac:dyDescent="0.35">
      <c r="A29" s="90" t="s">
        <v>178</v>
      </c>
      <c r="B29" s="90"/>
      <c r="C29" s="87"/>
      <c r="D29" s="385"/>
      <c r="E29" s="399"/>
      <c r="F29" s="385"/>
      <c r="G29" s="385"/>
      <c r="H29" s="385"/>
      <c r="I29" s="385"/>
      <c r="J29" s="385"/>
      <c r="K29" s="399"/>
      <c r="L29" s="399"/>
      <c r="M29" s="399"/>
      <c r="N29" s="385"/>
      <c r="O29" s="385"/>
      <c r="P29" s="385"/>
      <c r="Q29" s="385"/>
      <c r="R29" s="385"/>
      <c r="S29" s="385"/>
      <c r="T29" s="385"/>
      <c r="U29" s="385"/>
      <c r="V29" s="385"/>
    </row>
    <row r="30" spans="1:24" ht="21.75" customHeight="1" x14ac:dyDescent="0.35">
      <c r="A30" s="86" t="s">
        <v>266</v>
      </c>
      <c r="B30" s="86"/>
      <c r="C30" s="88"/>
      <c r="D30" s="371">
        <v>0</v>
      </c>
      <c r="E30" s="400"/>
      <c r="F30" s="371">
        <v>0</v>
      </c>
      <c r="G30" s="371"/>
      <c r="H30" s="371">
        <v>0</v>
      </c>
      <c r="I30" s="371"/>
      <c r="J30" s="371">
        <v>0</v>
      </c>
      <c r="K30" s="400"/>
      <c r="L30" s="400">
        <v>0</v>
      </c>
      <c r="M30" s="400"/>
      <c r="N30" s="319">
        <v>0</v>
      </c>
      <c r="O30" s="371"/>
      <c r="P30" s="352">
        <v>463547</v>
      </c>
      <c r="Q30" s="371"/>
      <c r="R30" s="352">
        <v>463547</v>
      </c>
      <c r="S30" s="371"/>
      <c r="T30" s="352">
        <v>23553</v>
      </c>
      <c r="U30" s="371"/>
      <c r="V30" s="352">
        <v>487100</v>
      </c>
      <c r="W30" s="24"/>
      <c r="X30" s="115"/>
    </row>
    <row r="31" spans="1:24" ht="21.75" customHeight="1" x14ac:dyDescent="0.35">
      <c r="A31" s="86" t="s">
        <v>267</v>
      </c>
      <c r="B31" s="86"/>
      <c r="C31" s="88"/>
      <c r="D31" s="371">
        <v>0</v>
      </c>
      <c r="E31" s="400"/>
      <c r="F31" s="371">
        <v>0</v>
      </c>
      <c r="G31" s="371"/>
      <c r="H31" s="371">
        <v>0</v>
      </c>
      <c r="I31" s="371"/>
      <c r="J31" s="371">
        <v>0</v>
      </c>
      <c r="K31" s="400"/>
      <c r="L31" s="400">
        <v>0</v>
      </c>
      <c r="M31" s="400"/>
      <c r="N31" s="319">
        <v>0</v>
      </c>
      <c r="O31" s="371"/>
      <c r="P31" s="352">
        <v>7626</v>
      </c>
      <c r="Q31" s="371"/>
      <c r="R31" s="352">
        <v>7626</v>
      </c>
      <c r="S31" s="371"/>
      <c r="T31" s="352">
        <v>1459</v>
      </c>
      <c r="U31" s="371"/>
      <c r="V31" s="352">
        <v>9085</v>
      </c>
      <c r="X31" s="115"/>
    </row>
    <row r="32" spans="1:24" ht="21.75" customHeight="1" x14ac:dyDescent="0.35">
      <c r="A32" s="55" t="s">
        <v>179</v>
      </c>
      <c r="B32" s="55"/>
      <c r="C32" s="87"/>
      <c r="D32" s="384">
        <f>SUM(D30:D31)</f>
        <v>0</v>
      </c>
      <c r="E32" s="399"/>
      <c r="F32" s="384">
        <f>SUM(F30:F31)</f>
        <v>0</v>
      </c>
      <c r="G32" s="385"/>
      <c r="H32" s="384">
        <f>SUM(H30:H31)</f>
        <v>0</v>
      </c>
      <c r="I32" s="385"/>
      <c r="J32" s="384">
        <f>SUM(J30:J31)</f>
        <v>0</v>
      </c>
      <c r="K32" s="399"/>
      <c r="L32" s="401">
        <f>SUM(L30:L31)</f>
        <v>0</v>
      </c>
      <c r="M32" s="399"/>
      <c r="N32" s="384">
        <f>SUM(N30:N31)</f>
        <v>0</v>
      </c>
      <c r="O32" s="385"/>
      <c r="P32" s="384">
        <f>SUM(P30:P31)</f>
        <v>471173</v>
      </c>
      <c r="Q32" s="385"/>
      <c r="R32" s="384">
        <f>SUM(R30:R31)</f>
        <v>471173</v>
      </c>
      <c r="S32" s="385"/>
      <c r="T32" s="384">
        <f>SUM(T30:T31)</f>
        <v>25012</v>
      </c>
      <c r="U32" s="385"/>
      <c r="V32" s="384">
        <f>SUM(V30:V31)</f>
        <v>496185</v>
      </c>
      <c r="W32" s="24"/>
    </row>
    <row r="33" spans="1:23" ht="11" customHeight="1" x14ac:dyDescent="0.35">
      <c r="A33" s="55"/>
      <c r="B33" s="55"/>
      <c r="C33" s="87"/>
      <c r="D33" s="385"/>
      <c r="E33" s="399"/>
      <c r="F33" s="385"/>
      <c r="G33" s="385"/>
      <c r="H33" s="385"/>
      <c r="I33" s="385"/>
      <c r="J33" s="385"/>
      <c r="K33" s="399"/>
      <c r="L33" s="399"/>
      <c r="M33" s="399"/>
      <c r="N33" s="385"/>
      <c r="O33" s="385"/>
      <c r="P33" s="385"/>
      <c r="Q33" s="385"/>
      <c r="R33" s="385"/>
      <c r="S33" s="385"/>
      <c r="T33" s="385"/>
      <c r="U33" s="385"/>
      <c r="V33" s="385"/>
    </row>
    <row r="34" spans="1:23" ht="21.75" customHeight="1" thickBot="1" x14ac:dyDescent="0.4">
      <c r="A34" s="70" t="s">
        <v>292</v>
      </c>
      <c r="B34" s="70"/>
      <c r="C34" s="87"/>
      <c r="D34" s="388">
        <f>SUM(D11,D27,D32)</f>
        <v>1431164</v>
      </c>
      <c r="E34" s="399"/>
      <c r="F34" s="388">
        <f>SUM(F11,F27,F32)</f>
        <v>4682598</v>
      </c>
      <c r="G34" s="385"/>
      <c r="H34" s="388">
        <f>SUM(H11,H27,H32)</f>
        <v>-42012</v>
      </c>
      <c r="I34" s="385"/>
      <c r="J34" s="388">
        <f>SUM(J11,J27,J32)</f>
        <v>-146220</v>
      </c>
      <c r="K34" s="399"/>
      <c r="L34" s="402">
        <f>SUM(L11,L27,L32)</f>
        <v>9748</v>
      </c>
      <c r="M34" s="399"/>
      <c r="N34" s="388">
        <f>SUM(N11,N27,N32)</f>
        <v>18000</v>
      </c>
      <c r="O34" s="385"/>
      <c r="P34" s="388">
        <f>SUM(P11,P27,P32)</f>
        <v>548220</v>
      </c>
      <c r="Q34" s="385"/>
      <c r="R34" s="388">
        <f>SUM(R11,R27,R32)</f>
        <v>6501498</v>
      </c>
      <c r="S34" s="385"/>
      <c r="T34" s="388">
        <f>SUM(T11,T27,T32)</f>
        <v>823138</v>
      </c>
      <c r="U34" s="385"/>
      <c r="V34" s="388">
        <f>SUM(V11,V27,V32)</f>
        <v>7324636</v>
      </c>
      <c r="W34" s="24"/>
    </row>
    <row r="35" spans="1:23" ht="22.75" customHeight="1" thickTop="1" x14ac:dyDescent="0.35">
      <c r="Q35" s="71"/>
    </row>
    <row r="36" spans="1:23" x14ac:dyDescent="0.35">
      <c r="P36" s="319"/>
      <c r="Q36" s="319"/>
      <c r="R36" s="319"/>
      <c r="S36" s="319"/>
      <c r="T36" s="319"/>
      <c r="V36" s="243"/>
    </row>
    <row r="37" spans="1:23" x14ac:dyDescent="0.35">
      <c r="G37" s="320"/>
      <c r="H37" s="320"/>
      <c r="I37" s="320"/>
      <c r="J37" s="320"/>
      <c r="N37" s="320"/>
      <c r="O37" s="320"/>
      <c r="P37" s="320"/>
      <c r="Q37" s="320"/>
      <c r="R37" s="320"/>
      <c r="S37" s="320"/>
      <c r="T37" s="321"/>
      <c r="U37" s="320"/>
      <c r="V37" s="320"/>
    </row>
    <row r="38" spans="1:23" x14ac:dyDescent="0.35">
      <c r="G38" s="322"/>
      <c r="H38" s="322"/>
      <c r="I38" s="322"/>
      <c r="J38" s="322"/>
      <c r="N38" s="244"/>
      <c r="O38" s="322"/>
      <c r="P38" s="322"/>
      <c r="Q38" s="322"/>
      <c r="R38" s="322"/>
      <c r="S38" s="322"/>
      <c r="T38" s="244"/>
      <c r="U38" s="322"/>
      <c r="V38" s="322"/>
    </row>
    <row r="39" spans="1:23" x14ac:dyDescent="0.35">
      <c r="N39" s="244"/>
      <c r="R39" s="242"/>
      <c r="T39" s="242"/>
    </row>
  </sheetData>
  <mergeCells count="5">
    <mergeCell ref="A1:H1"/>
    <mergeCell ref="D4:V4"/>
    <mergeCell ref="N6:P6"/>
    <mergeCell ref="D9:V9"/>
    <mergeCell ref="N5:P5"/>
  </mergeCells>
  <pageMargins left="0.7" right="0.7" top="0.5" bottom="0.5" header="0.5" footer="0.5"/>
  <pageSetup paperSize="9" scale="63" firstPageNumber="10" orientation="landscape" blackAndWhite="1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ignoredErrors>
    <ignoredError sqref="F19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F37"/>
  <sheetViews>
    <sheetView view="pageBreakPreview" topLeftCell="A19" zoomScale="67" zoomScaleNormal="70" workbookViewId="0">
      <selection activeCell="A29" sqref="A29"/>
    </sheetView>
  </sheetViews>
  <sheetFormatPr baseColWidth="10" defaultColWidth="9" defaultRowHeight="22" x14ac:dyDescent="0.35"/>
  <cols>
    <col min="1" max="1" width="56.796875" style="58" customWidth="1"/>
    <col min="2" max="2" width="9.59765625" style="92" customWidth="1"/>
    <col min="3" max="3" width="1.59765625" style="58" customWidth="1"/>
    <col min="4" max="4" width="14" style="58" customWidth="1"/>
    <col min="5" max="5" width="1.59765625" style="58" customWidth="1"/>
    <col min="6" max="6" width="14" style="58" customWidth="1"/>
    <col min="7" max="7" width="1.59765625" style="58" customWidth="1"/>
    <col min="8" max="8" width="14" style="58" customWidth="1"/>
    <col min="9" max="9" width="1.59765625" style="58" customWidth="1"/>
    <col min="10" max="10" width="17.19921875" style="58" customWidth="1"/>
    <col min="11" max="11" width="1.59765625" style="58" customWidth="1"/>
    <col min="12" max="12" width="19.3984375" style="58" customWidth="1"/>
    <col min="13" max="13" width="1.59765625" style="58" customWidth="1"/>
    <col min="14" max="14" width="14" style="58" customWidth="1"/>
    <col min="15" max="15" width="1.59765625" style="58" customWidth="1"/>
    <col min="16" max="16" width="14" style="58" customWidth="1"/>
    <col min="17" max="17" width="1.59765625" style="58" customWidth="1"/>
    <col min="18" max="18" width="14" style="58" customWidth="1"/>
    <col min="19" max="19" width="1.59765625" style="58" customWidth="1"/>
    <col min="20" max="20" width="14" style="58" customWidth="1"/>
    <col min="21" max="21" width="1.59765625" style="58" customWidth="1"/>
    <col min="22" max="22" width="14" style="58" customWidth="1"/>
    <col min="23" max="23" width="1.59765625" style="58" customWidth="1"/>
    <col min="24" max="24" width="15.19921875" style="58" customWidth="1"/>
    <col min="25" max="25" width="1.59765625" style="58" customWidth="1"/>
    <col min="26" max="26" width="22" style="58" hidden="1" customWidth="1"/>
    <col min="27" max="27" width="1" style="58" hidden="1" customWidth="1"/>
    <col min="28" max="28" width="14.59765625" style="58" customWidth="1"/>
    <col min="29" max="29" width="1.59765625" style="58" customWidth="1"/>
    <col min="30" max="30" width="14.3984375" style="58" customWidth="1"/>
    <col min="31" max="31" width="14" bestFit="1" customWidth="1"/>
    <col min="32" max="32" width="14.59765625" bestFit="1" customWidth="1"/>
    <col min="37" max="37" width="10.19921875" bestFit="1" customWidth="1"/>
  </cols>
  <sheetData>
    <row r="1" spans="1:30" ht="23.5" customHeight="1" x14ac:dyDescent="0.4">
      <c r="A1" s="467" t="s">
        <v>164</v>
      </c>
      <c r="B1" s="467"/>
      <c r="C1" s="467"/>
      <c r="D1" s="467"/>
      <c r="E1" s="467"/>
      <c r="F1" s="467"/>
      <c r="G1" s="467"/>
      <c r="H1" s="467"/>
      <c r="I1" s="467"/>
      <c r="J1" s="467"/>
      <c r="K1" s="126"/>
      <c r="L1" s="126"/>
      <c r="M1" s="126"/>
      <c r="N1" s="126"/>
      <c r="O1" s="57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</row>
    <row r="2" spans="1:30" ht="23.5" customHeight="1" x14ac:dyDescent="0.4">
      <c r="A2" s="404" t="s">
        <v>177</v>
      </c>
      <c r="B2" s="349"/>
      <c r="C2" s="82"/>
      <c r="D2" s="366"/>
      <c r="E2" s="82"/>
      <c r="F2" s="82"/>
      <c r="G2" s="83"/>
      <c r="H2" s="82"/>
      <c r="I2" s="83"/>
      <c r="J2" s="83"/>
      <c r="K2" s="83"/>
      <c r="L2" s="83"/>
      <c r="M2" s="83"/>
      <c r="N2" s="83"/>
      <c r="O2" s="82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</row>
    <row r="3" spans="1:30" ht="23.5" customHeight="1" x14ac:dyDescent="0.4">
      <c r="A3" s="404"/>
      <c r="B3" s="349"/>
      <c r="C3" s="82"/>
      <c r="D3" s="82"/>
      <c r="E3" s="82"/>
      <c r="F3" s="82"/>
      <c r="G3" s="83"/>
      <c r="H3" s="82"/>
      <c r="I3" s="83"/>
      <c r="J3" s="83"/>
      <c r="K3" s="83"/>
      <c r="L3" s="83"/>
      <c r="M3" s="83"/>
      <c r="N3" s="83"/>
      <c r="O3" s="82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ht="23.5" customHeight="1" x14ac:dyDescent="0.35">
      <c r="A4" s="84"/>
      <c r="B4" s="60"/>
      <c r="C4" s="60"/>
      <c r="D4" s="470" t="s">
        <v>2</v>
      </c>
      <c r="E4" s="470"/>
      <c r="F4" s="470"/>
      <c r="G4" s="470"/>
      <c r="H4" s="470"/>
      <c r="I4" s="470"/>
      <c r="J4" s="470"/>
      <c r="K4" s="470"/>
      <c r="L4" s="470"/>
      <c r="M4" s="470"/>
      <c r="N4" s="470"/>
      <c r="O4" s="470"/>
      <c r="P4" s="470"/>
      <c r="Q4" s="470"/>
      <c r="R4" s="470"/>
      <c r="S4" s="470"/>
      <c r="T4" s="470"/>
      <c r="U4" s="470"/>
      <c r="V4" s="470"/>
      <c r="W4" s="470"/>
      <c r="X4" s="470"/>
      <c r="Y4" s="470"/>
      <c r="Z4" s="470"/>
      <c r="AA4" s="470"/>
      <c r="AB4" s="470"/>
      <c r="AC4" s="470"/>
      <c r="AD4" s="470"/>
    </row>
    <row r="5" spans="1:30" ht="23.5" customHeight="1" x14ac:dyDescent="0.35">
      <c r="A5" s="84"/>
      <c r="B5" s="60"/>
      <c r="C5" s="60"/>
      <c r="D5" s="405"/>
      <c r="E5" s="405"/>
      <c r="F5" s="405"/>
      <c r="G5" s="405"/>
      <c r="H5" s="405"/>
      <c r="I5" s="405"/>
      <c r="J5" s="405"/>
      <c r="K5" s="405"/>
      <c r="L5" s="405"/>
      <c r="M5" s="405"/>
      <c r="N5" s="405"/>
      <c r="O5" s="405"/>
      <c r="P5" s="477" t="s">
        <v>48</v>
      </c>
      <c r="Q5" s="477"/>
      <c r="R5" s="477"/>
      <c r="S5" s="477"/>
      <c r="T5" s="477"/>
      <c r="U5" s="405"/>
      <c r="V5" s="249"/>
      <c r="W5" s="405"/>
      <c r="X5" s="405"/>
      <c r="Y5" s="405"/>
      <c r="Z5" s="405"/>
      <c r="AA5" s="405"/>
      <c r="AB5" s="405"/>
      <c r="AC5" s="405"/>
      <c r="AD5" s="405"/>
    </row>
    <row r="6" spans="1:30" ht="21.75" customHeight="1" x14ac:dyDescent="0.35">
      <c r="A6" s="84"/>
      <c r="B6" s="60"/>
      <c r="C6" s="60"/>
      <c r="D6" s="85"/>
      <c r="E6" s="60"/>
      <c r="F6" s="85" t="s">
        <v>93</v>
      </c>
      <c r="G6" s="85"/>
      <c r="H6" s="85"/>
      <c r="I6" s="85"/>
      <c r="J6" s="249" t="s">
        <v>100</v>
      </c>
      <c r="K6" s="85"/>
      <c r="L6" s="249" t="s">
        <v>248</v>
      </c>
      <c r="M6" s="85"/>
      <c r="N6" s="249" t="s">
        <v>157</v>
      </c>
      <c r="O6" s="60"/>
      <c r="P6" s="476"/>
      <c r="Q6" s="476"/>
      <c r="R6" s="476"/>
      <c r="S6" s="476"/>
      <c r="T6" s="476"/>
      <c r="U6" s="85"/>
      <c r="V6" s="249"/>
      <c r="W6" s="85"/>
      <c r="X6" s="4" t="s">
        <v>92</v>
      </c>
      <c r="Y6" s="85"/>
      <c r="Z6" s="249" t="s">
        <v>101</v>
      </c>
      <c r="AA6" s="85"/>
      <c r="AB6" s="4" t="s">
        <v>95</v>
      </c>
      <c r="AC6" s="85"/>
      <c r="AD6" s="56"/>
    </row>
    <row r="7" spans="1:30" ht="21.75" customHeight="1" x14ac:dyDescent="0.35">
      <c r="A7" s="84"/>
      <c r="B7" s="60"/>
      <c r="C7" s="60"/>
      <c r="D7" s="249" t="s">
        <v>275</v>
      </c>
      <c r="E7" s="60"/>
      <c r="F7" s="66" t="s">
        <v>198</v>
      </c>
      <c r="G7" s="85"/>
      <c r="H7" s="85" t="s">
        <v>93</v>
      </c>
      <c r="I7" s="85"/>
      <c r="J7" s="249" t="s">
        <v>102</v>
      </c>
      <c r="K7" s="85"/>
      <c r="L7" s="249" t="s">
        <v>244</v>
      </c>
      <c r="M7" s="85"/>
      <c r="N7" s="249" t="s">
        <v>158</v>
      </c>
      <c r="O7" s="60"/>
      <c r="P7" s="249" t="s">
        <v>145</v>
      </c>
      <c r="Q7" s="56"/>
      <c r="R7" s="85" t="s">
        <v>308</v>
      </c>
      <c r="S7" s="85"/>
      <c r="T7" s="85"/>
      <c r="U7" s="85"/>
      <c r="V7" s="85"/>
      <c r="W7" s="85"/>
      <c r="X7" s="4" t="s">
        <v>94</v>
      </c>
      <c r="Y7" s="85"/>
      <c r="Z7" s="249" t="s">
        <v>103</v>
      </c>
      <c r="AA7" s="85"/>
      <c r="AB7" s="4" t="s">
        <v>310</v>
      </c>
      <c r="AC7" s="85"/>
      <c r="AD7" s="85" t="s">
        <v>92</v>
      </c>
    </row>
    <row r="8" spans="1:30" ht="21.75" customHeight="1" x14ac:dyDescent="0.35">
      <c r="A8" s="84"/>
      <c r="B8" s="3" t="s">
        <v>7</v>
      </c>
      <c r="C8" s="60"/>
      <c r="D8" s="249" t="s">
        <v>274</v>
      </c>
      <c r="E8" s="60"/>
      <c r="F8" s="66" t="s">
        <v>197</v>
      </c>
      <c r="G8" s="85"/>
      <c r="H8" s="66" t="s">
        <v>311</v>
      </c>
      <c r="I8" s="85"/>
      <c r="J8" s="249" t="s">
        <v>96</v>
      </c>
      <c r="K8" s="85"/>
      <c r="L8" s="249" t="s">
        <v>245</v>
      </c>
      <c r="M8" s="85"/>
      <c r="N8" s="249" t="s">
        <v>159</v>
      </c>
      <c r="O8" s="60"/>
      <c r="P8" s="249" t="s">
        <v>146</v>
      </c>
      <c r="Q8" s="249"/>
      <c r="R8" s="85" t="s">
        <v>281</v>
      </c>
      <c r="S8" s="85"/>
      <c r="T8" s="85" t="s">
        <v>199</v>
      </c>
      <c r="U8" s="85"/>
      <c r="V8" s="249" t="s">
        <v>281</v>
      </c>
      <c r="W8" s="85"/>
      <c r="X8" s="4" t="s">
        <v>97</v>
      </c>
      <c r="Y8" s="85"/>
      <c r="Z8" s="249" t="s">
        <v>104</v>
      </c>
      <c r="AA8" s="85"/>
      <c r="AB8" s="4" t="s">
        <v>309</v>
      </c>
      <c r="AC8" s="85"/>
      <c r="AD8" s="66" t="s">
        <v>94</v>
      </c>
    </row>
    <row r="9" spans="1:30" ht="21.75" customHeight="1" x14ac:dyDescent="0.35">
      <c r="A9" s="56"/>
      <c r="B9" s="60"/>
      <c r="C9" s="60"/>
      <c r="D9" s="471" t="s">
        <v>10</v>
      </c>
      <c r="E9" s="471"/>
      <c r="F9" s="471"/>
      <c r="G9" s="471"/>
      <c r="H9" s="471"/>
      <c r="I9" s="471"/>
      <c r="J9" s="471"/>
      <c r="K9" s="471"/>
      <c r="L9" s="471"/>
      <c r="M9" s="471"/>
      <c r="N9" s="471"/>
      <c r="O9" s="471"/>
      <c r="P9" s="471"/>
      <c r="Q9" s="471"/>
      <c r="R9" s="471"/>
      <c r="S9" s="471"/>
      <c r="T9" s="471"/>
      <c r="U9" s="471"/>
      <c r="V9" s="471"/>
      <c r="W9" s="471"/>
      <c r="X9" s="471"/>
      <c r="Y9" s="471"/>
      <c r="Z9" s="471"/>
      <c r="AA9" s="471"/>
      <c r="AB9" s="471"/>
      <c r="AC9" s="471"/>
      <c r="AD9" s="471"/>
    </row>
    <row r="10" spans="1:30" ht="21.75" customHeight="1" x14ac:dyDescent="0.35">
      <c r="A10" s="70" t="s">
        <v>293</v>
      </c>
      <c r="B10" s="59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</row>
    <row r="11" spans="1:30" ht="21.75" customHeight="1" x14ac:dyDescent="0.35">
      <c r="A11" s="272" t="s">
        <v>265</v>
      </c>
      <c r="B11" s="59"/>
      <c r="C11" s="68"/>
      <c r="D11" s="68">
        <v>1605986</v>
      </c>
      <c r="E11" s="68"/>
      <c r="F11" s="68">
        <v>6453143</v>
      </c>
      <c r="G11" s="68"/>
      <c r="H11" s="68">
        <v>0</v>
      </c>
      <c r="I11" s="68"/>
      <c r="J11" s="68">
        <v>-42012</v>
      </c>
      <c r="K11" s="68"/>
      <c r="L11" s="68">
        <v>-146220</v>
      </c>
      <c r="M11" s="68"/>
      <c r="N11" s="68">
        <v>38178</v>
      </c>
      <c r="O11" s="68"/>
      <c r="P11" s="68">
        <v>119400</v>
      </c>
      <c r="Q11" s="68"/>
      <c r="R11" s="68">
        <v>0</v>
      </c>
      <c r="S11" s="68"/>
      <c r="T11" s="68">
        <v>1467798</v>
      </c>
      <c r="U11" s="68"/>
      <c r="V11" s="68">
        <v>0</v>
      </c>
      <c r="W11" s="68"/>
      <c r="X11" s="68">
        <f>SUM(D11:V11)</f>
        <v>9496273</v>
      </c>
      <c r="Y11" s="68"/>
      <c r="Z11" s="68"/>
      <c r="AA11" s="68"/>
      <c r="AB11" s="68">
        <v>2453207</v>
      </c>
      <c r="AC11" s="68"/>
      <c r="AD11" s="68">
        <f>X11+AB11</f>
        <v>11949480</v>
      </c>
    </row>
    <row r="12" spans="1:30" ht="21.75" customHeight="1" x14ac:dyDescent="0.35">
      <c r="A12" s="90"/>
      <c r="B12" s="59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</row>
    <row r="13" spans="1:30" ht="21.75" customHeight="1" x14ac:dyDescent="0.35">
      <c r="A13" s="90" t="s">
        <v>105</v>
      </c>
      <c r="B13" s="60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</row>
    <row r="14" spans="1:30" ht="21.75" customHeight="1" x14ac:dyDescent="0.35">
      <c r="A14" s="323" t="s">
        <v>237</v>
      </c>
      <c r="B14" s="60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</row>
    <row r="15" spans="1:30" ht="21.75" customHeight="1" x14ac:dyDescent="0.35">
      <c r="A15" s="16" t="s">
        <v>203</v>
      </c>
      <c r="B15" s="60">
        <v>8</v>
      </c>
      <c r="C15" s="65"/>
      <c r="D15" s="65">
        <v>235919</v>
      </c>
      <c r="E15" s="65"/>
      <c r="F15" s="65">
        <v>933511</v>
      </c>
      <c r="G15" s="65"/>
      <c r="H15" s="65">
        <v>0</v>
      </c>
      <c r="I15" s="65"/>
      <c r="J15" s="65">
        <v>0</v>
      </c>
      <c r="K15" s="65"/>
      <c r="L15" s="65">
        <v>0</v>
      </c>
      <c r="M15" s="65"/>
      <c r="N15" s="65">
        <v>0</v>
      </c>
      <c r="O15" s="65"/>
      <c r="P15" s="65">
        <v>0</v>
      </c>
      <c r="Q15" s="65"/>
      <c r="R15" s="65">
        <v>0</v>
      </c>
      <c r="S15" s="65"/>
      <c r="T15" s="65">
        <v>0</v>
      </c>
      <c r="U15" s="65"/>
      <c r="V15" s="65">
        <v>0</v>
      </c>
      <c r="W15" s="65"/>
      <c r="X15" s="65">
        <f>SUM(D15:V15)</f>
        <v>1169430</v>
      </c>
      <c r="Y15" s="65"/>
      <c r="Z15" s="65"/>
      <c r="AA15" s="65"/>
      <c r="AB15" s="65">
        <v>0</v>
      </c>
      <c r="AC15" s="65"/>
      <c r="AD15" s="324">
        <f>SUM(X15,AB15)</f>
        <v>1169430</v>
      </c>
    </row>
    <row r="16" spans="1:30" ht="21.75" customHeight="1" x14ac:dyDescent="0.35">
      <c r="A16" s="445" t="s">
        <v>282</v>
      </c>
      <c r="B16" s="60">
        <v>9</v>
      </c>
      <c r="C16" s="65"/>
      <c r="D16" s="65">
        <v>0</v>
      </c>
      <c r="E16" s="65"/>
      <c r="F16" s="65">
        <v>0</v>
      </c>
      <c r="G16" s="65"/>
      <c r="H16" s="65">
        <v>4878</v>
      </c>
      <c r="I16" s="65"/>
      <c r="J16" s="65">
        <v>0</v>
      </c>
      <c r="K16" s="65"/>
      <c r="L16" s="65">
        <v>0</v>
      </c>
      <c r="M16" s="65"/>
      <c r="N16" s="65">
        <v>0</v>
      </c>
      <c r="O16" s="65"/>
      <c r="P16" s="65">
        <v>0</v>
      </c>
      <c r="Q16" s="65"/>
      <c r="R16" s="65">
        <v>1042239</v>
      </c>
      <c r="S16" s="65"/>
      <c r="T16" s="65">
        <f>-1042239-4878</f>
        <v>-1047117</v>
      </c>
      <c r="U16" s="65"/>
      <c r="V16" s="65">
        <v>-2040113</v>
      </c>
      <c r="W16" s="65"/>
      <c r="X16" s="65">
        <f>SUM(D16:V16)</f>
        <v>-2040113</v>
      </c>
      <c r="Y16" s="65"/>
      <c r="Z16" s="65"/>
      <c r="AA16" s="65"/>
      <c r="AB16" s="65">
        <v>0</v>
      </c>
      <c r="AC16" s="65"/>
      <c r="AD16" s="324">
        <f t="shared" ref="AD16:AD18" si="0">SUM(X16,AB16)</f>
        <v>-2040113</v>
      </c>
    </row>
    <row r="17" spans="1:32" ht="22" customHeight="1" x14ac:dyDescent="0.35">
      <c r="A17" s="86" t="s">
        <v>160</v>
      </c>
      <c r="B17" s="60"/>
      <c r="C17" s="65"/>
      <c r="D17" s="65">
        <v>0</v>
      </c>
      <c r="E17" s="65"/>
      <c r="F17" s="65">
        <v>3007</v>
      </c>
      <c r="G17" s="65"/>
      <c r="H17" s="65">
        <v>0</v>
      </c>
      <c r="I17" s="65"/>
      <c r="J17" s="65">
        <v>0</v>
      </c>
      <c r="K17" s="65"/>
      <c r="L17" s="65">
        <v>0</v>
      </c>
      <c r="M17" s="65"/>
      <c r="N17" s="65">
        <v>15813</v>
      </c>
      <c r="O17" s="65"/>
      <c r="P17" s="65">
        <v>0</v>
      </c>
      <c r="Q17" s="65"/>
      <c r="R17" s="65">
        <v>0</v>
      </c>
      <c r="S17" s="65"/>
      <c r="T17" s="65">
        <v>0</v>
      </c>
      <c r="U17" s="65"/>
      <c r="V17" s="65"/>
      <c r="W17" s="65"/>
      <c r="X17" s="65">
        <f>SUM(D17:V17)</f>
        <v>18820</v>
      </c>
      <c r="Y17" s="65"/>
      <c r="Z17" s="65"/>
      <c r="AA17" s="65"/>
      <c r="AB17" s="65">
        <v>0</v>
      </c>
      <c r="AC17" s="65"/>
      <c r="AD17" s="324">
        <f t="shared" si="0"/>
        <v>18820</v>
      </c>
    </row>
    <row r="18" spans="1:32" ht="22" customHeight="1" x14ac:dyDescent="0.35">
      <c r="A18" s="16" t="s">
        <v>295</v>
      </c>
      <c r="B18" s="60">
        <v>12</v>
      </c>
      <c r="C18" s="65"/>
      <c r="D18" s="65">
        <v>0</v>
      </c>
      <c r="E18" s="65"/>
      <c r="F18" s="65">
        <v>0</v>
      </c>
      <c r="G18" s="65"/>
      <c r="H18" s="65">
        <v>0</v>
      </c>
      <c r="I18" s="65"/>
      <c r="J18" s="65">
        <v>0</v>
      </c>
      <c r="K18" s="65"/>
      <c r="L18" s="65">
        <v>0</v>
      </c>
      <c r="M18" s="65"/>
      <c r="N18" s="65">
        <v>0</v>
      </c>
      <c r="O18" s="65"/>
      <c r="P18" s="65">
        <v>0</v>
      </c>
      <c r="Q18" s="65"/>
      <c r="R18" s="65">
        <v>0</v>
      </c>
      <c r="S18" s="65"/>
      <c r="T18" s="65">
        <v>-270987</v>
      </c>
      <c r="U18" s="65"/>
      <c r="V18" s="65">
        <v>0</v>
      </c>
      <c r="W18" s="65"/>
      <c r="X18" s="65">
        <f>SUM(D18:V18)</f>
        <v>-270987</v>
      </c>
      <c r="Y18" s="65"/>
      <c r="Z18" s="65"/>
      <c r="AA18" s="65"/>
      <c r="AB18" s="65">
        <v>-4584</v>
      </c>
      <c r="AC18" s="65"/>
      <c r="AD18" s="324">
        <f t="shared" si="0"/>
        <v>-275571</v>
      </c>
    </row>
    <row r="19" spans="1:32" ht="21.75" customHeight="1" x14ac:dyDescent="0.35">
      <c r="A19" s="323" t="s">
        <v>238</v>
      </c>
      <c r="B19" s="60"/>
      <c r="C19" s="87"/>
      <c r="D19" s="73">
        <f>SUM(D15:D18)</f>
        <v>235919</v>
      </c>
      <c r="E19" s="87"/>
      <c r="F19" s="73">
        <f>SUM(F15:F18)</f>
        <v>936518</v>
      </c>
      <c r="G19" s="68"/>
      <c r="H19" s="73">
        <f>SUM(H15:H18)</f>
        <v>4878</v>
      </c>
      <c r="I19" s="68"/>
      <c r="J19" s="73">
        <f>SUM(J15:J18)</f>
        <v>0</v>
      </c>
      <c r="K19" s="68"/>
      <c r="L19" s="73">
        <f>SUM(L15:L18)</f>
        <v>0</v>
      </c>
      <c r="M19" s="68"/>
      <c r="N19" s="73">
        <f>SUM(N15:N18)</f>
        <v>15813</v>
      </c>
      <c r="O19" s="87"/>
      <c r="P19" s="73">
        <f>SUM(P15:P18)</f>
        <v>0</v>
      </c>
      <c r="Q19" s="68"/>
      <c r="R19" s="73">
        <f>SUM(R15:R18)</f>
        <v>1042239</v>
      </c>
      <c r="S19" s="68"/>
      <c r="T19" s="73">
        <f>SUM(T15:T18)</f>
        <v>-1318104</v>
      </c>
      <c r="U19" s="68"/>
      <c r="V19" s="73">
        <f>SUM(V15:V18)</f>
        <v>-2040113</v>
      </c>
      <c r="W19" s="68"/>
      <c r="X19" s="73">
        <f>SUM(X15:X18)</f>
        <v>-1122850</v>
      </c>
      <c r="Y19" s="68"/>
      <c r="Z19" s="73" t="e">
        <f>SUM(#REF!)</f>
        <v>#REF!</v>
      </c>
      <c r="AA19" s="68"/>
      <c r="AB19" s="73">
        <f>SUM(AB15:AB18)</f>
        <v>-4584</v>
      </c>
      <c r="AC19" s="68"/>
      <c r="AD19" s="73">
        <f>SUM(AD15:AD18)</f>
        <v>-1127434</v>
      </c>
    </row>
    <row r="20" spans="1:32" ht="21.75" customHeight="1" x14ac:dyDescent="0.35">
      <c r="A20" s="90"/>
      <c r="B20" s="60"/>
      <c r="C20" s="87"/>
      <c r="D20" s="71"/>
      <c r="E20" s="87"/>
      <c r="F20" s="71"/>
      <c r="G20" s="68"/>
      <c r="H20" s="71"/>
      <c r="I20" s="68"/>
      <c r="J20" s="68"/>
      <c r="K20" s="68"/>
      <c r="L20" s="68"/>
      <c r="M20" s="68"/>
      <c r="N20" s="68"/>
      <c r="O20" s="87"/>
      <c r="P20" s="71"/>
      <c r="Q20" s="68"/>
      <c r="R20" s="68"/>
      <c r="S20" s="68"/>
      <c r="T20" s="68"/>
      <c r="U20" s="68"/>
      <c r="V20" s="68"/>
      <c r="W20" s="68"/>
      <c r="X20" s="71"/>
      <c r="Y20" s="68"/>
      <c r="Z20" s="68"/>
      <c r="AA20" s="68"/>
      <c r="AB20" s="71"/>
      <c r="AC20" s="68"/>
      <c r="AD20" s="71"/>
    </row>
    <row r="21" spans="1:32" ht="21.75" customHeight="1" x14ac:dyDescent="0.35">
      <c r="A21" s="323" t="s">
        <v>111</v>
      </c>
      <c r="B21" s="60"/>
      <c r="C21" s="65"/>
      <c r="D21" s="65"/>
      <c r="E21" s="65"/>
      <c r="F21" s="65"/>
      <c r="G21" s="65"/>
      <c r="H21" s="65"/>
      <c r="I21" s="65"/>
      <c r="K21" s="65"/>
      <c r="L21" s="65"/>
      <c r="M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AA21" s="65"/>
      <c r="AB21" s="65"/>
      <c r="AC21" s="65"/>
      <c r="AD21" s="65"/>
    </row>
    <row r="22" spans="1:32" ht="21.75" customHeight="1" x14ac:dyDescent="0.35">
      <c r="A22" s="86" t="s">
        <v>209</v>
      </c>
      <c r="B22" s="60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AA22" s="65"/>
      <c r="AB22" s="65"/>
      <c r="AC22" s="65"/>
      <c r="AD22" s="65"/>
    </row>
    <row r="23" spans="1:32" ht="21.75" customHeight="1" x14ac:dyDescent="0.35">
      <c r="A23" s="86" t="s">
        <v>210</v>
      </c>
      <c r="B23" s="60">
        <v>5</v>
      </c>
      <c r="C23" s="88"/>
      <c r="D23" s="14">
        <v>0</v>
      </c>
      <c r="E23" s="88"/>
      <c r="F23" s="14">
        <v>0</v>
      </c>
      <c r="G23" s="65"/>
      <c r="H23" s="14">
        <v>0</v>
      </c>
      <c r="I23" s="65"/>
      <c r="J23" s="372">
        <v>0</v>
      </c>
      <c r="K23" s="65"/>
      <c r="L23" s="65">
        <v>0</v>
      </c>
      <c r="M23" s="65"/>
      <c r="N23" s="372">
        <v>0</v>
      </c>
      <c r="O23" s="65"/>
      <c r="P23" s="14">
        <v>0</v>
      </c>
      <c r="Q23" s="65"/>
      <c r="R23" s="41">
        <v>0</v>
      </c>
      <c r="S23" s="65"/>
      <c r="T23" s="41">
        <v>0</v>
      </c>
      <c r="U23" s="65"/>
      <c r="V23" s="41">
        <v>0</v>
      </c>
      <c r="W23" s="65"/>
      <c r="X23" s="65">
        <f>SUM(D23:V23)</f>
        <v>0</v>
      </c>
      <c r="Y23" s="65"/>
      <c r="Z23" s="343"/>
      <c r="AA23" s="65"/>
      <c r="AB23" s="14">
        <v>440062</v>
      </c>
      <c r="AC23" s="65"/>
      <c r="AD23" s="324">
        <f>SUM(X23,AB23)</f>
        <v>440062</v>
      </c>
      <c r="AF23" s="24"/>
    </row>
    <row r="24" spans="1:32" ht="21.75" customHeight="1" x14ac:dyDescent="0.35">
      <c r="A24" s="93" t="s">
        <v>112</v>
      </c>
      <c r="B24" s="60"/>
      <c r="C24" s="87"/>
      <c r="D24" s="73">
        <f>SUM(D23:D23)</f>
        <v>0</v>
      </c>
      <c r="E24" s="87"/>
      <c r="F24" s="73">
        <f>SUM(F23:F23)</f>
        <v>0</v>
      </c>
      <c r="G24" s="68"/>
      <c r="H24" s="73">
        <f>SUM(H23:H23)</f>
        <v>0</v>
      </c>
      <c r="I24" s="68"/>
      <c r="J24" s="73">
        <f>SUM(J23:J23)</f>
        <v>0</v>
      </c>
      <c r="K24" s="68"/>
      <c r="L24" s="73">
        <f>SUM(L23:L23)</f>
        <v>0</v>
      </c>
      <c r="M24" s="68"/>
      <c r="N24" s="73">
        <f>SUM(N23:N23)</f>
        <v>0</v>
      </c>
      <c r="O24" s="87"/>
      <c r="P24" s="73">
        <f>SUM(P23:P23)</f>
        <v>0</v>
      </c>
      <c r="Q24" s="68"/>
      <c r="R24" s="73">
        <f>SUM(R23:R23)</f>
        <v>0</v>
      </c>
      <c r="S24" s="68"/>
      <c r="T24" s="73">
        <f>SUM(T23:T23)</f>
        <v>0</v>
      </c>
      <c r="U24" s="68"/>
      <c r="V24" s="73">
        <f>SUM(V23:V23)</f>
        <v>0</v>
      </c>
      <c r="W24" s="68"/>
      <c r="X24" s="73">
        <f>SUM(X23:X23)</f>
        <v>0</v>
      </c>
      <c r="Y24" s="68"/>
      <c r="Z24" s="73">
        <f>SUM(Z23:Z23)</f>
        <v>0</v>
      </c>
      <c r="AA24" s="68"/>
      <c r="AB24" s="73">
        <f>SUM(AB23:AB23)</f>
        <v>440062</v>
      </c>
      <c r="AC24" s="68"/>
      <c r="AD24" s="73">
        <f>SUM(AD23:AD23)</f>
        <v>440062</v>
      </c>
    </row>
    <row r="25" spans="1:32" ht="21.75" customHeight="1" x14ac:dyDescent="0.35">
      <c r="A25" s="90" t="s">
        <v>113</v>
      </c>
      <c r="B25" s="60"/>
      <c r="C25" s="87"/>
      <c r="D25" s="344">
        <f>SUM(D24,D19)</f>
        <v>235919</v>
      </c>
      <c r="E25" s="87"/>
      <c r="F25" s="344">
        <f>SUM(F24,F19)</f>
        <v>936518</v>
      </c>
      <c r="G25" s="68"/>
      <c r="H25" s="344">
        <f>SUM(H24,H19)</f>
        <v>4878</v>
      </c>
      <c r="I25" s="68"/>
      <c r="J25" s="344">
        <f>SUM(J24,J19)</f>
        <v>0</v>
      </c>
      <c r="K25" s="68"/>
      <c r="L25" s="344">
        <f>SUM(L24,L19)</f>
        <v>0</v>
      </c>
      <c r="M25" s="68"/>
      <c r="N25" s="344">
        <f>SUM(N24,N19)</f>
        <v>15813</v>
      </c>
      <c r="O25" s="87"/>
      <c r="P25" s="344">
        <f>SUM(P24,P19)</f>
        <v>0</v>
      </c>
      <c r="Q25" s="71"/>
      <c r="R25" s="344">
        <f>SUM(R24,R19)</f>
        <v>1042239</v>
      </c>
      <c r="S25" s="71"/>
      <c r="T25" s="344">
        <f>SUM(T24,T19)</f>
        <v>-1318104</v>
      </c>
      <c r="U25" s="71"/>
      <c r="V25" s="73">
        <f>SUM(V24,V19)</f>
        <v>-2040113</v>
      </c>
      <c r="W25" s="71"/>
      <c r="X25" s="344">
        <f>SUM(X24,X19)</f>
        <v>-1122850</v>
      </c>
      <c r="Y25" s="68"/>
      <c r="Z25" s="344"/>
      <c r="AA25" s="68"/>
      <c r="AB25" s="344">
        <f>SUM(AB24,AB19)</f>
        <v>435478</v>
      </c>
      <c r="AC25" s="115"/>
      <c r="AD25" s="344">
        <f>SUM(AD24,AD19)</f>
        <v>-687372</v>
      </c>
    </row>
    <row r="26" spans="1:32" ht="21.75" customHeight="1" x14ac:dyDescent="0.35">
      <c r="A26" s="90"/>
      <c r="B26" s="60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F26" s="24"/>
    </row>
    <row r="27" spans="1:32" ht="21.75" customHeight="1" x14ac:dyDescent="0.35">
      <c r="A27" s="90" t="s">
        <v>178</v>
      </c>
      <c r="B27" s="59"/>
      <c r="C27" s="87"/>
      <c r="D27" s="68"/>
      <c r="E27" s="87"/>
      <c r="F27" s="68"/>
      <c r="G27" s="68"/>
      <c r="H27" s="68"/>
      <c r="I27" s="68"/>
      <c r="J27" s="68"/>
      <c r="K27" s="68"/>
      <c r="L27" s="68"/>
      <c r="M27" s="68"/>
      <c r="N27" s="68"/>
      <c r="O27" s="87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</row>
    <row r="28" spans="1:32" ht="21.75" customHeight="1" x14ac:dyDescent="0.35">
      <c r="A28" s="86" t="s">
        <v>187</v>
      </c>
      <c r="B28" s="60"/>
      <c r="C28" s="88"/>
      <c r="D28" s="14">
        <v>0</v>
      </c>
      <c r="E28" s="88"/>
      <c r="F28" s="14">
        <v>0</v>
      </c>
      <c r="G28" s="14"/>
      <c r="H28" s="14">
        <v>0</v>
      </c>
      <c r="I28" s="14"/>
      <c r="J28" s="14">
        <v>0</v>
      </c>
      <c r="K28" s="14"/>
      <c r="L28" s="14">
        <v>0</v>
      </c>
      <c r="M28" s="14"/>
      <c r="N28" s="14">
        <v>0</v>
      </c>
      <c r="O28" s="88"/>
      <c r="P28" s="319">
        <v>0</v>
      </c>
      <c r="Q28" s="14"/>
      <c r="R28" s="14">
        <v>0</v>
      </c>
      <c r="S28" s="14"/>
      <c r="T28" s="14">
        <f>'PL8-9'!D57</f>
        <v>346563</v>
      </c>
      <c r="U28" s="14"/>
      <c r="V28" s="14">
        <v>0</v>
      </c>
      <c r="W28" s="14"/>
      <c r="X28" s="14">
        <f>SUM(D28:V28)</f>
        <v>346563</v>
      </c>
      <c r="Y28" s="14"/>
      <c r="Z28" s="14"/>
      <c r="AA28" s="14"/>
      <c r="AB28" s="14">
        <f>'PL8-9'!D58</f>
        <v>68056</v>
      </c>
      <c r="AC28" s="14"/>
      <c r="AD28" s="14">
        <f>SUM(X28:AB28)</f>
        <v>414619</v>
      </c>
      <c r="AE28" s="24"/>
      <c r="AF28" s="115"/>
    </row>
    <row r="29" spans="1:32" ht="21.75" customHeight="1" x14ac:dyDescent="0.35">
      <c r="A29" s="86" t="s">
        <v>323</v>
      </c>
      <c r="B29" s="60"/>
      <c r="C29" s="88"/>
      <c r="D29" s="14">
        <v>0</v>
      </c>
      <c r="E29" s="88"/>
      <c r="F29" s="14">
        <v>0</v>
      </c>
      <c r="G29" s="14"/>
      <c r="H29" s="14">
        <v>0</v>
      </c>
      <c r="I29" s="14"/>
      <c r="J29" s="14">
        <v>0</v>
      </c>
      <c r="K29" s="14"/>
      <c r="L29" s="14">
        <v>0</v>
      </c>
      <c r="M29" s="14"/>
      <c r="N29" s="14">
        <v>0</v>
      </c>
      <c r="O29" s="88"/>
      <c r="P29" s="244">
        <v>0</v>
      </c>
      <c r="Q29" s="14"/>
      <c r="R29" s="14">
        <v>0</v>
      </c>
      <c r="S29" s="14"/>
      <c r="T29" s="14">
        <f>'PL8-9'!D62-'PL8-9'!D57</f>
        <v>-17034</v>
      </c>
      <c r="U29" s="14"/>
      <c r="V29" s="14">
        <v>0</v>
      </c>
      <c r="W29" s="14"/>
      <c r="X29" s="14">
        <f t="shared" ref="X29" si="1">SUM(D29:V29)</f>
        <v>-17034</v>
      </c>
      <c r="Y29" s="14"/>
      <c r="Z29" s="14"/>
      <c r="AA29" s="14"/>
      <c r="AB29" s="357">
        <f>'PL8-9'!D63-'PL8-9'!D58</f>
        <v>-51328</v>
      </c>
      <c r="AC29" s="14"/>
      <c r="AD29" s="14">
        <f>SUM(X29:AB29)</f>
        <v>-68362</v>
      </c>
      <c r="AE29" s="24"/>
      <c r="AF29" s="115"/>
    </row>
    <row r="30" spans="1:32" ht="22.75" customHeight="1" x14ac:dyDescent="0.35">
      <c r="A30" s="55" t="s">
        <v>179</v>
      </c>
      <c r="B30" s="59"/>
      <c r="C30" s="87"/>
      <c r="D30" s="73">
        <f>SUM(D28:D29)</f>
        <v>0</v>
      </c>
      <c r="E30" s="87"/>
      <c r="F30" s="73">
        <f>SUM(F28:F29)</f>
        <v>0</v>
      </c>
      <c r="G30" s="71"/>
      <c r="H30" s="73">
        <f>SUM(H28:H29)</f>
        <v>0</v>
      </c>
      <c r="I30" s="71"/>
      <c r="J30" s="73">
        <f>SUM(J28:J29)</f>
        <v>0</v>
      </c>
      <c r="K30" s="71"/>
      <c r="L30" s="73">
        <f>SUM(L28:L29)</f>
        <v>0</v>
      </c>
      <c r="M30" s="71"/>
      <c r="N30" s="73">
        <f>SUM(N28:N29)</f>
        <v>0</v>
      </c>
      <c r="O30" s="87"/>
      <c r="P30" s="73">
        <f>SUM(P28:P29)</f>
        <v>0</v>
      </c>
      <c r="Q30" s="71"/>
      <c r="R30" s="73">
        <f>SUM(R28:R29)</f>
        <v>0</v>
      </c>
      <c r="S30" s="71"/>
      <c r="T30" s="73">
        <f>SUM(T28:T29)</f>
        <v>329529</v>
      </c>
      <c r="U30" s="71"/>
      <c r="V30" s="73">
        <f>SUM(V28:V29)</f>
        <v>0</v>
      </c>
      <c r="W30" s="71"/>
      <c r="X30" s="73">
        <f>SUM(X28:X29)</f>
        <v>329529</v>
      </c>
      <c r="Y30" s="71"/>
      <c r="Z30" s="73">
        <f>SUM(Z28:Z29)</f>
        <v>0</v>
      </c>
      <c r="AA30" s="71"/>
      <c r="AB30" s="73">
        <f>SUM(AB28:AB29)</f>
        <v>16728</v>
      </c>
      <c r="AC30" s="71"/>
      <c r="AD30" s="73">
        <f>SUM(AD28:AD29)</f>
        <v>346257</v>
      </c>
      <c r="AE30" s="24"/>
    </row>
    <row r="31" spans="1:32" ht="15.5" customHeight="1" x14ac:dyDescent="0.35">
      <c r="A31" s="55"/>
      <c r="B31" s="59"/>
      <c r="C31" s="87"/>
      <c r="D31" s="68"/>
      <c r="E31" s="87"/>
      <c r="F31" s="68"/>
      <c r="G31" s="71"/>
      <c r="H31" s="68"/>
      <c r="I31" s="71"/>
      <c r="J31" s="71"/>
      <c r="K31" s="71"/>
      <c r="L31" s="71"/>
      <c r="M31" s="71"/>
      <c r="N31" s="71"/>
      <c r="O31" s="87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</row>
    <row r="32" spans="1:32" ht="22.5" customHeight="1" thickBot="1" x14ac:dyDescent="0.4">
      <c r="A32" s="70" t="s">
        <v>294</v>
      </c>
      <c r="B32" s="59"/>
      <c r="C32" s="87"/>
      <c r="D32" s="89">
        <f>SUM(D11,D19,D24,D30)</f>
        <v>1841905</v>
      </c>
      <c r="E32" s="87"/>
      <c r="F32" s="89">
        <f>SUM(F11,F19,F24,F30)</f>
        <v>7389661</v>
      </c>
      <c r="G32" s="71"/>
      <c r="H32" s="89">
        <f>SUM(H11,H19,H24,H30)</f>
        <v>4878</v>
      </c>
      <c r="I32" s="71"/>
      <c r="J32" s="89">
        <f>SUM(J11,J19,J24,J30)</f>
        <v>-42012</v>
      </c>
      <c r="K32" s="71"/>
      <c r="L32" s="89">
        <f>SUM(L11,L19,L24,L30)</f>
        <v>-146220</v>
      </c>
      <c r="M32" s="71"/>
      <c r="N32" s="89">
        <f>SUM(N11,N19,N24,N30)</f>
        <v>53991</v>
      </c>
      <c r="O32" s="87"/>
      <c r="P32" s="89">
        <f>SUM(P11,P19,P24,P30)</f>
        <v>119400</v>
      </c>
      <c r="Q32" s="71"/>
      <c r="R32" s="89">
        <f>SUM(R11,R19,R24,R30)</f>
        <v>1042239</v>
      </c>
      <c r="S32" s="71"/>
      <c r="T32" s="89">
        <f>SUM(T11,T19,T24,T30)</f>
        <v>479223</v>
      </c>
      <c r="U32" s="71"/>
      <c r="V32" s="89">
        <f>SUM(V11,V19,V24,V30)</f>
        <v>-2040113</v>
      </c>
      <c r="W32" s="71"/>
      <c r="X32" s="89">
        <f>SUM(X11,X19,X24,X30)</f>
        <v>8702952</v>
      </c>
      <c r="Y32" s="71"/>
      <c r="Z32" s="89" t="e">
        <f>SUM(#REF!,Z19,Z24,Z30)</f>
        <v>#REF!</v>
      </c>
      <c r="AA32" s="71"/>
      <c r="AB32" s="89">
        <f>SUM(AB11,AB19,AB24,AB30)</f>
        <v>2905413</v>
      </c>
      <c r="AC32" s="71"/>
      <c r="AD32" s="89">
        <f>SUM(AD11,AD19,AD24,AD30)</f>
        <v>11608365</v>
      </c>
      <c r="AE32" s="24"/>
    </row>
    <row r="33" spans="4:31" ht="22.5" customHeight="1" thickTop="1" x14ac:dyDescent="0.35">
      <c r="AE33" s="24"/>
    </row>
    <row r="34" spans="4:31" x14ac:dyDescent="0.35">
      <c r="D34" s="243">
        <f>D32-'BS3-5'!D88</f>
        <v>0</v>
      </c>
      <c r="F34" s="243">
        <f>F32-'BS3-5'!D89</f>
        <v>0</v>
      </c>
      <c r="H34" s="243">
        <f>H32-'BS3-5'!D90</f>
        <v>0</v>
      </c>
      <c r="J34" s="243">
        <f>J32-'BS3-5'!D91</f>
        <v>0</v>
      </c>
      <c r="L34" s="243">
        <f>L32-'BS3-5'!D92</f>
        <v>0</v>
      </c>
      <c r="N34" s="243">
        <f>N32-'BS3-5'!D93</f>
        <v>0</v>
      </c>
      <c r="P34" s="243">
        <f>P32-'BS3-5'!D96</f>
        <v>0</v>
      </c>
      <c r="R34" s="346">
        <f>R32-('BS3-5'!D97)</f>
        <v>0</v>
      </c>
      <c r="S34" s="346">
        <f>S32-('BS3-5'!B98)</f>
        <v>0</v>
      </c>
      <c r="T34" s="346">
        <f>T32-('BS3-5'!D98)</f>
        <v>0</v>
      </c>
      <c r="U34" s="346">
        <f>U32-('BS3-5'!E98)</f>
        <v>0</v>
      </c>
      <c r="V34" s="346">
        <f>V32-'BS3-5'!D99</f>
        <v>0</v>
      </c>
      <c r="W34" s="346">
        <f>W32-('BS3-5'!G98)</f>
        <v>0</v>
      </c>
      <c r="X34" s="319">
        <f>X32-'BS3-5'!D100</f>
        <v>0</v>
      </c>
      <c r="Y34" s="319"/>
      <c r="Z34" s="319"/>
      <c r="AA34" s="319"/>
      <c r="AB34" s="319">
        <f>AB32-'BS3-5'!D103</f>
        <v>0</v>
      </c>
      <c r="AD34" s="243">
        <f>AD32-'BS3-5'!D104</f>
        <v>0</v>
      </c>
    </row>
    <row r="35" spans="4:31" x14ac:dyDescent="0.35">
      <c r="G35" s="320"/>
      <c r="I35" s="320"/>
      <c r="J35" s="320"/>
      <c r="K35" s="320"/>
      <c r="L35" s="320"/>
      <c r="M35" s="320"/>
      <c r="N35" s="320"/>
      <c r="P35" s="320"/>
      <c r="Q35" s="320"/>
      <c r="R35" s="320"/>
      <c r="S35" s="320"/>
      <c r="T35" s="320"/>
      <c r="U35" s="320"/>
      <c r="V35" s="320"/>
      <c r="W35" s="320"/>
      <c r="X35" s="320"/>
      <c r="Y35" s="320"/>
      <c r="Z35" s="321"/>
      <c r="AA35" s="321"/>
      <c r="AB35" s="371"/>
      <c r="AC35" s="320"/>
      <c r="AD35" s="320"/>
    </row>
    <row r="36" spans="4:31" x14ac:dyDescent="0.35">
      <c r="G36" s="322"/>
      <c r="I36" s="322"/>
      <c r="J36" s="322"/>
      <c r="K36" s="322"/>
      <c r="L36" s="322"/>
      <c r="M36" s="322"/>
      <c r="N36" s="322"/>
      <c r="P36" s="244"/>
      <c r="Q36" s="322"/>
      <c r="R36" s="322"/>
      <c r="S36" s="322"/>
      <c r="T36" s="322"/>
      <c r="U36" s="322"/>
      <c r="V36" s="322"/>
      <c r="W36" s="322"/>
      <c r="X36" s="322"/>
      <c r="Y36" s="322"/>
      <c r="Z36" s="244"/>
      <c r="AA36" s="244"/>
      <c r="AB36" s="244"/>
      <c r="AC36" s="322"/>
      <c r="AD36" s="322"/>
    </row>
    <row r="37" spans="4:31" x14ac:dyDescent="0.35">
      <c r="P37" s="244"/>
      <c r="R37" s="355"/>
      <c r="T37" s="355"/>
      <c r="V37" s="355"/>
      <c r="X37" s="242"/>
      <c r="AB37" s="242"/>
      <c r="AD37" s="322"/>
    </row>
  </sheetData>
  <mergeCells count="5">
    <mergeCell ref="D9:AD9"/>
    <mergeCell ref="D4:AD4"/>
    <mergeCell ref="P6:T6"/>
    <mergeCell ref="A1:J1"/>
    <mergeCell ref="P5:T5"/>
  </mergeCells>
  <pageMargins left="0.7" right="0.3" top="0.5" bottom="0.5" header="0.5" footer="0.5"/>
  <pageSetup paperSize="9" scale="54" firstPageNumber="11" orientation="landscape" blackAndWhite="1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D0A35-40BC-4271-BDA0-FB1B6C1EAD32}">
  <dimension ref="A1:O32"/>
  <sheetViews>
    <sheetView view="pageBreakPreview" zoomScale="72" zoomScaleNormal="85" zoomScaleSheetLayoutView="72" workbookViewId="0">
      <selection activeCell="D108" sqref="D108"/>
    </sheetView>
  </sheetViews>
  <sheetFormatPr baseColWidth="10" defaultColWidth="9" defaultRowHeight="23" customHeight="1" x14ac:dyDescent="0.35"/>
  <cols>
    <col min="1" max="1" width="59.3984375" style="432" customWidth="1"/>
    <col min="2" max="2" width="10.796875" style="432" customWidth="1"/>
    <col min="3" max="3" width="3" style="432" customWidth="1"/>
    <col min="4" max="4" width="18.19921875" style="432" customWidth="1"/>
    <col min="5" max="5" width="3" style="432" customWidth="1"/>
    <col min="6" max="6" width="18.19921875" style="432" customWidth="1"/>
    <col min="7" max="7" width="3" style="432" customWidth="1"/>
    <col min="8" max="8" width="18.19921875" style="432" customWidth="1"/>
    <col min="9" max="9" width="3" style="432" customWidth="1"/>
    <col min="10" max="10" width="18.19921875" style="432" customWidth="1"/>
    <col min="11" max="11" width="3" style="432" customWidth="1"/>
    <col min="12" max="12" width="18.19921875" style="432" customWidth="1"/>
    <col min="13" max="13" width="3" style="432" customWidth="1"/>
    <col min="14" max="14" width="18.19921875" style="432" customWidth="1"/>
    <col min="15" max="15" width="17.59765625" style="430" bestFit="1" customWidth="1"/>
    <col min="16" max="16384" width="9" style="430"/>
  </cols>
  <sheetData>
    <row r="1" spans="1:15" ht="23.5" customHeight="1" x14ac:dyDescent="0.4">
      <c r="A1" s="467" t="s">
        <v>164</v>
      </c>
      <c r="B1" s="467"/>
      <c r="C1" s="467"/>
      <c r="D1" s="467"/>
      <c r="E1" s="467"/>
      <c r="F1" s="467"/>
      <c r="G1" s="467"/>
      <c r="H1" s="467"/>
      <c r="I1" s="467"/>
      <c r="J1" s="467"/>
      <c r="K1" s="429"/>
      <c r="L1" s="429"/>
      <c r="M1" s="429"/>
      <c r="N1" s="429"/>
    </row>
    <row r="2" spans="1:15" ht="23.5" customHeight="1" x14ac:dyDescent="0.4">
      <c r="A2" s="431" t="s">
        <v>177</v>
      </c>
      <c r="C2" s="433"/>
      <c r="D2" s="433"/>
      <c r="E2" s="433"/>
      <c r="F2" s="433"/>
      <c r="G2" s="433"/>
      <c r="H2" s="434"/>
      <c r="I2" s="434"/>
      <c r="J2" s="434"/>
      <c r="K2" s="434"/>
      <c r="L2" s="434"/>
      <c r="M2" s="434"/>
      <c r="N2" s="434"/>
    </row>
    <row r="3" spans="1:15" ht="23.5" customHeight="1" x14ac:dyDescent="0.4">
      <c r="A3" s="431"/>
      <c r="C3" s="433"/>
      <c r="D3" s="433"/>
      <c r="E3" s="433"/>
      <c r="F3" s="433"/>
      <c r="G3" s="433"/>
      <c r="H3" s="434"/>
      <c r="I3" s="434"/>
      <c r="J3" s="434"/>
      <c r="K3" s="434"/>
      <c r="L3" s="434"/>
      <c r="M3" s="434"/>
      <c r="N3" s="434"/>
    </row>
    <row r="4" spans="1:15" ht="23.5" customHeight="1" x14ac:dyDescent="0.35">
      <c r="A4" s="435"/>
      <c r="B4" s="436"/>
      <c r="C4" s="436"/>
      <c r="D4" s="478" t="s">
        <v>3</v>
      </c>
      <c r="E4" s="478"/>
      <c r="F4" s="478"/>
      <c r="G4" s="478"/>
      <c r="H4" s="478"/>
      <c r="I4" s="478"/>
      <c r="J4" s="478"/>
      <c r="K4" s="478"/>
      <c r="L4" s="478"/>
      <c r="M4" s="478"/>
      <c r="N4" s="478"/>
    </row>
    <row r="5" spans="1:15" ht="23.5" customHeight="1" x14ac:dyDescent="0.35">
      <c r="A5" s="435"/>
      <c r="B5" s="437"/>
      <c r="C5" s="438"/>
      <c r="D5" s="430"/>
      <c r="E5" s="438"/>
      <c r="F5" s="437"/>
      <c r="G5" s="438"/>
      <c r="H5" s="438"/>
      <c r="I5" s="438"/>
      <c r="J5" s="479" t="s">
        <v>48</v>
      </c>
      <c r="K5" s="479"/>
      <c r="L5" s="479"/>
      <c r="M5" s="439"/>
      <c r="N5" s="439"/>
    </row>
    <row r="6" spans="1:15" ht="21.75" customHeight="1" x14ac:dyDescent="0.35">
      <c r="A6" s="435"/>
      <c r="B6" s="437"/>
      <c r="C6" s="438"/>
      <c r="D6" s="437"/>
      <c r="E6" s="438"/>
      <c r="F6" s="437" t="s">
        <v>93</v>
      </c>
      <c r="G6" s="438"/>
      <c r="H6" s="437" t="s">
        <v>157</v>
      </c>
      <c r="I6" s="438"/>
      <c r="J6" s="440"/>
      <c r="K6" s="440"/>
      <c r="L6" s="440"/>
      <c r="M6" s="439"/>
      <c r="N6" s="439"/>
    </row>
    <row r="7" spans="1:15" ht="21.75" customHeight="1" x14ac:dyDescent="0.35">
      <c r="A7" s="435"/>
      <c r="B7" s="437"/>
      <c r="C7" s="438"/>
      <c r="D7" s="437" t="s">
        <v>275</v>
      </c>
      <c r="E7" s="438"/>
      <c r="F7" s="440" t="s">
        <v>198</v>
      </c>
      <c r="G7" s="438"/>
      <c r="H7" s="440" t="s">
        <v>158</v>
      </c>
      <c r="I7" s="439"/>
      <c r="J7" s="440" t="s">
        <v>145</v>
      </c>
      <c r="K7" s="439"/>
      <c r="L7" s="437"/>
      <c r="M7" s="439"/>
      <c r="N7" s="437" t="s">
        <v>92</v>
      </c>
    </row>
    <row r="8" spans="1:15" ht="21.75" customHeight="1" x14ac:dyDescent="0.35">
      <c r="A8" s="435"/>
      <c r="B8" s="3" t="s">
        <v>7</v>
      </c>
      <c r="C8" s="438"/>
      <c r="D8" s="437" t="s">
        <v>274</v>
      </c>
      <c r="E8" s="438"/>
      <c r="F8" s="441" t="s">
        <v>197</v>
      </c>
      <c r="G8" s="438"/>
      <c r="H8" s="440" t="s">
        <v>159</v>
      </c>
      <c r="I8" s="440"/>
      <c r="J8" s="440" t="s">
        <v>146</v>
      </c>
      <c r="K8" s="440"/>
      <c r="L8" s="440" t="s">
        <v>199</v>
      </c>
      <c r="M8" s="437"/>
      <c r="N8" s="441" t="s">
        <v>94</v>
      </c>
    </row>
    <row r="9" spans="1:15" ht="21.75" customHeight="1" x14ac:dyDescent="0.35">
      <c r="A9" s="439"/>
      <c r="B9" s="438"/>
      <c r="C9" s="438"/>
      <c r="D9" s="480" t="s">
        <v>10</v>
      </c>
      <c r="E9" s="480"/>
      <c r="F9" s="480"/>
      <c r="G9" s="480"/>
      <c r="H9" s="480"/>
      <c r="I9" s="480"/>
      <c r="J9" s="480"/>
      <c r="K9" s="480"/>
      <c r="L9" s="480"/>
      <c r="M9" s="480"/>
      <c r="N9" s="480"/>
    </row>
    <row r="10" spans="1:15" ht="21.75" customHeight="1" x14ac:dyDescent="0.35">
      <c r="A10" s="70" t="str">
        <f>'SHC10'!A10</f>
        <v>สำหรับงวดหกเดือนสิ้นสุดวันที่ 30 มิถุนายน  2565</v>
      </c>
      <c r="B10" s="438"/>
      <c r="C10" s="438"/>
      <c r="D10" s="438"/>
      <c r="E10" s="438"/>
      <c r="F10" s="438"/>
      <c r="G10" s="438"/>
      <c r="H10" s="438"/>
      <c r="I10" s="438"/>
      <c r="J10" s="438"/>
      <c r="K10" s="438"/>
      <c r="L10" s="438"/>
      <c r="M10" s="438"/>
      <c r="N10" s="438"/>
    </row>
    <row r="11" spans="1:15" ht="21.75" customHeight="1" x14ac:dyDescent="0.35">
      <c r="A11" s="444" t="str">
        <f>'SHC10'!A11</f>
        <v>ยอดคงเหลือ ณ วันที่ 1 มกราคม 2565</v>
      </c>
      <c r="B11" s="442"/>
      <c r="C11" s="369"/>
      <c r="D11" s="369">
        <v>1201380</v>
      </c>
      <c r="E11" s="369"/>
      <c r="F11" s="369">
        <v>1497031</v>
      </c>
      <c r="G11" s="369"/>
      <c r="H11" s="369">
        <v>12066</v>
      </c>
      <c r="I11" s="369"/>
      <c r="J11" s="369">
        <v>18000</v>
      </c>
      <c r="K11" s="369"/>
      <c r="L11" s="369">
        <v>195645</v>
      </c>
      <c r="M11" s="369"/>
      <c r="N11" s="365">
        <f>SUM(D11:L11)</f>
        <v>2924122</v>
      </c>
      <c r="O11" s="443"/>
    </row>
    <row r="12" spans="1:15" ht="21.75" customHeight="1" x14ac:dyDescent="0.35">
      <c r="A12" s="444"/>
      <c r="B12" s="438"/>
      <c r="C12" s="368"/>
      <c r="D12" s="361"/>
      <c r="E12" s="368"/>
      <c r="F12" s="361"/>
      <c r="G12" s="368"/>
      <c r="H12" s="360"/>
      <c r="I12" s="360"/>
      <c r="J12" s="360"/>
      <c r="K12" s="360"/>
      <c r="L12" s="360"/>
      <c r="M12" s="360"/>
      <c r="N12" s="360"/>
    </row>
    <row r="13" spans="1:15" customFormat="1" ht="21.75" customHeight="1" x14ac:dyDescent="0.35">
      <c r="A13" s="444" t="s">
        <v>105</v>
      </c>
      <c r="B13" s="438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</row>
    <row r="14" spans="1:15" customFormat="1" ht="21.75" customHeight="1" x14ac:dyDescent="0.35">
      <c r="A14" s="323" t="s">
        <v>237</v>
      </c>
      <c r="B14" s="438"/>
      <c r="C14" s="367"/>
      <c r="D14" s="367"/>
      <c r="E14" s="367"/>
      <c r="F14" s="367"/>
      <c r="G14" s="367"/>
      <c r="H14" s="367"/>
      <c r="I14" s="367"/>
      <c r="J14" s="367"/>
      <c r="K14" s="367"/>
      <c r="L14" s="367"/>
      <c r="M14" s="367"/>
      <c r="N14" s="367"/>
      <c r="O14" s="367"/>
    </row>
    <row r="15" spans="1:15" customFormat="1" ht="21.75" customHeight="1" x14ac:dyDescent="0.35">
      <c r="A15" s="16" t="s">
        <v>219</v>
      </c>
      <c r="B15" s="438"/>
      <c r="C15" s="367"/>
      <c r="D15" s="352">
        <v>155554</v>
      </c>
      <c r="E15" s="351"/>
      <c r="F15" s="352">
        <v>3013568</v>
      </c>
      <c r="G15" s="351"/>
      <c r="H15" s="352">
        <v>0</v>
      </c>
      <c r="I15" s="351"/>
      <c r="J15" s="351">
        <v>0</v>
      </c>
      <c r="K15" s="351"/>
      <c r="L15" s="352">
        <v>0</v>
      </c>
      <c r="M15" s="351"/>
      <c r="N15" s="352">
        <v>3169122</v>
      </c>
      <c r="O15" s="367"/>
    </row>
    <row r="16" spans="1:15" customFormat="1" ht="21.75" customHeight="1" x14ac:dyDescent="0.35">
      <c r="A16" s="16" t="s">
        <v>203</v>
      </c>
      <c r="B16" s="438"/>
      <c r="C16" s="367"/>
      <c r="D16" s="352">
        <v>74230</v>
      </c>
      <c r="E16" s="351"/>
      <c r="F16" s="352">
        <v>154399</v>
      </c>
      <c r="G16" s="351"/>
      <c r="H16" s="352">
        <v>0</v>
      </c>
      <c r="I16" s="351"/>
      <c r="J16" s="351">
        <v>0</v>
      </c>
      <c r="K16" s="351"/>
      <c r="L16" s="352">
        <v>0</v>
      </c>
      <c r="M16" s="351"/>
      <c r="N16" s="352">
        <v>228629</v>
      </c>
      <c r="O16" s="367"/>
    </row>
    <row r="17" spans="1:15" customFormat="1" ht="21.75" customHeight="1" x14ac:dyDescent="0.35">
      <c r="A17" s="445" t="s">
        <v>160</v>
      </c>
      <c r="B17" s="438"/>
      <c r="C17" s="367"/>
      <c r="D17" s="352">
        <v>0</v>
      </c>
      <c r="E17" s="351"/>
      <c r="F17" s="352">
        <v>17600</v>
      </c>
      <c r="G17" s="351"/>
      <c r="H17" s="352">
        <v>-2318</v>
      </c>
      <c r="I17" s="351"/>
      <c r="J17" s="351">
        <v>0</v>
      </c>
      <c r="K17" s="351"/>
      <c r="L17" s="352">
        <v>0</v>
      </c>
      <c r="M17" s="351"/>
      <c r="N17" s="352">
        <v>15282</v>
      </c>
      <c r="O17" s="367"/>
    </row>
    <row r="18" spans="1:15" customFormat="1" ht="21.75" customHeight="1" x14ac:dyDescent="0.35">
      <c r="A18" s="445" t="s">
        <v>295</v>
      </c>
      <c r="B18" s="438">
        <v>12</v>
      </c>
      <c r="C18" s="367"/>
      <c r="D18" s="352">
        <v>0</v>
      </c>
      <c r="E18" s="351"/>
      <c r="F18" s="352">
        <v>0</v>
      </c>
      <c r="G18" s="351"/>
      <c r="H18" s="352">
        <v>0</v>
      </c>
      <c r="I18" s="351"/>
      <c r="J18" s="351">
        <v>0</v>
      </c>
      <c r="K18" s="351"/>
      <c r="L18" s="352">
        <v>-38827</v>
      </c>
      <c r="M18" s="351"/>
      <c r="N18" s="352">
        <v>-38827</v>
      </c>
      <c r="O18" s="367"/>
    </row>
    <row r="19" spans="1:15" customFormat="1" ht="21.75" customHeight="1" x14ac:dyDescent="0.35">
      <c r="A19" s="323" t="s">
        <v>238</v>
      </c>
      <c r="B19" s="438"/>
      <c r="C19" s="368"/>
      <c r="D19" s="362">
        <f>SUM(D15:D17)</f>
        <v>229784</v>
      </c>
      <c r="E19" s="368"/>
      <c r="F19" s="362">
        <f>SUM(F15:F17)</f>
        <v>3185567</v>
      </c>
      <c r="G19" s="369"/>
      <c r="H19" s="362">
        <f>SUM(H15:H18)</f>
        <v>-2318</v>
      </c>
      <c r="I19" s="369"/>
      <c r="J19" s="362">
        <f>SUM(J15:J18)</f>
        <v>0</v>
      </c>
      <c r="K19" s="368"/>
      <c r="L19" s="362">
        <f>SUM(L15:L18)</f>
        <v>-38827</v>
      </c>
      <c r="M19" s="369"/>
      <c r="N19" s="362">
        <f>SUM(N15:N18)</f>
        <v>3374206</v>
      </c>
      <c r="O19" s="369"/>
    </row>
    <row r="20" spans="1:15" customFormat="1" ht="21.75" customHeight="1" x14ac:dyDescent="0.35">
      <c r="A20" s="444" t="s">
        <v>113</v>
      </c>
      <c r="B20" s="438"/>
      <c r="C20" s="368"/>
      <c r="D20" s="362">
        <f>D19</f>
        <v>229784</v>
      </c>
      <c r="E20" s="368"/>
      <c r="F20" s="362">
        <f>F19</f>
        <v>3185567</v>
      </c>
      <c r="G20" s="369"/>
      <c r="H20" s="362">
        <f>H19</f>
        <v>-2318</v>
      </c>
      <c r="I20" s="369"/>
      <c r="J20" s="362">
        <f>J19</f>
        <v>0</v>
      </c>
      <c r="K20" s="368"/>
      <c r="L20" s="362">
        <f>L19</f>
        <v>-38827</v>
      </c>
      <c r="M20" s="369"/>
      <c r="N20" s="362">
        <f>N19</f>
        <v>3374206</v>
      </c>
      <c r="O20" s="369"/>
    </row>
    <row r="21" spans="1:15" customFormat="1" ht="21.75" customHeight="1" x14ac:dyDescent="0.35">
      <c r="A21" s="323"/>
      <c r="B21" s="438"/>
      <c r="C21" s="368"/>
      <c r="D21" s="360"/>
      <c r="E21" s="368"/>
      <c r="F21" s="360"/>
      <c r="G21" s="369"/>
      <c r="H21" s="360"/>
      <c r="I21" s="369"/>
      <c r="J21" s="360"/>
      <c r="K21" s="368"/>
      <c r="L21" s="360"/>
      <c r="M21" s="369"/>
      <c r="N21" s="360"/>
      <c r="O21" s="369"/>
    </row>
    <row r="22" spans="1:15" ht="21.75" customHeight="1" x14ac:dyDescent="0.35">
      <c r="A22" s="444" t="s">
        <v>178</v>
      </c>
      <c r="B22" s="438"/>
      <c r="C22" s="368"/>
      <c r="D22" s="369"/>
      <c r="E22" s="368"/>
      <c r="F22" s="369"/>
      <c r="G22" s="368"/>
      <c r="H22" s="369"/>
      <c r="I22" s="369"/>
      <c r="J22" s="369"/>
      <c r="K22" s="369"/>
      <c r="L22" s="369"/>
      <c r="M22" s="369"/>
      <c r="N22" s="369"/>
    </row>
    <row r="23" spans="1:15" ht="21.75" customHeight="1" x14ac:dyDescent="0.35">
      <c r="A23" s="445" t="s">
        <v>187</v>
      </c>
      <c r="B23" s="438"/>
      <c r="C23" s="370"/>
      <c r="D23" s="321">
        <v>0</v>
      </c>
      <c r="E23" s="325"/>
      <c r="F23" s="321">
        <v>0</v>
      </c>
      <c r="G23" s="370"/>
      <c r="H23" s="321">
        <v>0</v>
      </c>
      <c r="I23" s="364"/>
      <c r="J23" s="321">
        <v>0</v>
      </c>
      <c r="K23" s="364"/>
      <c r="L23" s="389">
        <v>1042389</v>
      </c>
      <c r="M23" s="361"/>
      <c r="N23" s="389">
        <v>1042389</v>
      </c>
    </row>
    <row r="24" spans="1:15" ht="21.75" customHeight="1" x14ac:dyDescent="0.35">
      <c r="A24" s="435" t="s">
        <v>99</v>
      </c>
      <c r="B24" s="438"/>
      <c r="C24" s="370"/>
      <c r="D24" s="321">
        <v>0</v>
      </c>
      <c r="E24" s="325"/>
      <c r="F24" s="321">
        <v>0</v>
      </c>
      <c r="G24" s="370"/>
      <c r="H24" s="321">
        <v>0</v>
      </c>
      <c r="I24" s="361"/>
      <c r="J24" s="321">
        <v>0</v>
      </c>
      <c r="K24" s="361"/>
      <c r="L24" s="451">
        <v>1681</v>
      </c>
      <c r="M24" s="361"/>
      <c r="N24" s="451">
        <v>1681</v>
      </c>
    </row>
    <row r="25" spans="1:15" ht="21.75" customHeight="1" x14ac:dyDescent="0.35">
      <c r="A25" s="447" t="s">
        <v>179</v>
      </c>
      <c r="B25" s="442"/>
      <c r="C25" s="368"/>
      <c r="D25" s="326">
        <f>SUM(D23:D24)</f>
        <v>0</v>
      </c>
      <c r="E25" s="327"/>
      <c r="F25" s="326">
        <f>SUM(F23:F24)</f>
        <v>0</v>
      </c>
      <c r="G25" s="368"/>
      <c r="H25" s="326">
        <f>SUM(H23:H24)</f>
        <v>0</v>
      </c>
      <c r="I25" s="360"/>
      <c r="J25" s="326">
        <f>SUM(J23:J24)</f>
        <v>0</v>
      </c>
      <c r="K25" s="360"/>
      <c r="L25" s="362">
        <f>SUM(L23:L24)</f>
        <v>1044070</v>
      </c>
      <c r="M25" s="360"/>
      <c r="N25" s="362">
        <f>SUM(N23:N24)</f>
        <v>1044070</v>
      </c>
      <c r="O25" s="443"/>
    </row>
    <row r="26" spans="1:15" ht="21.75" customHeight="1" x14ac:dyDescent="0.35">
      <c r="A26" s="444"/>
      <c r="B26" s="438"/>
      <c r="C26" s="368"/>
      <c r="D26" s="361"/>
      <c r="E26" s="368"/>
      <c r="F26" s="361"/>
      <c r="G26" s="368"/>
      <c r="H26" s="360"/>
      <c r="I26" s="360"/>
      <c r="J26" s="360"/>
      <c r="K26" s="360"/>
      <c r="L26" s="360"/>
      <c r="M26" s="360"/>
      <c r="N26" s="360"/>
    </row>
    <row r="27" spans="1:15" ht="21.75" customHeight="1" thickBot="1" x14ac:dyDescent="0.4">
      <c r="A27" s="70" t="str">
        <f>'SHC10'!A34</f>
        <v>ยอดคงเหลือ ณ วันที่ 30 มิถุนายน 2565</v>
      </c>
      <c r="B27" s="442"/>
      <c r="C27" s="368"/>
      <c r="D27" s="363">
        <f>SUM(D11,D25,D19)</f>
        <v>1431164</v>
      </c>
      <c r="E27" s="368"/>
      <c r="F27" s="363">
        <f>SUM(F11,F25,F19)</f>
        <v>4682598</v>
      </c>
      <c r="G27" s="368"/>
      <c r="H27" s="363">
        <f>SUM(H11,H25,H19)</f>
        <v>9748</v>
      </c>
      <c r="I27" s="360"/>
      <c r="J27" s="363">
        <f>SUM(J11,J25,J19)</f>
        <v>18000</v>
      </c>
      <c r="K27" s="360"/>
      <c r="L27" s="363">
        <f>SUM(L11,L25,L19)</f>
        <v>1200888</v>
      </c>
      <c r="M27" s="360"/>
      <c r="N27" s="363">
        <f>SUM(N11,N25,N19)</f>
        <v>7342398</v>
      </c>
      <c r="O27" s="443"/>
    </row>
    <row r="28" spans="1:15" ht="21.75" customHeight="1" thickTop="1" x14ac:dyDescent="0.35">
      <c r="D28" s="448"/>
      <c r="F28" s="448"/>
      <c r="H28" s="449"/>
      <c r="I28" s="449"/>
      <c r="J28" s="449"/>
      <c r="K28" s="449"/>
      <c r="L28" s="449"/>
      <c r="N28" s="448"/>
    </row>
    <row r="29" spans="1:15" ht="21.75" customHeight="1" x14ac:dyDescent="0.35">
      <c r="D29" s="449"/>
      <c r="F29" s="449"/>
      <c r="H29" s="449"/>
      <c r="I29" s="449"/>
      <c r="J29" s="449"/>
      <c r="K29" s="449"/>
      <c r="L29" s="449"/>
      <c r="N29" s="449"/>
    </row>
    <row r="30" spans="1:15" ht="21.75" customHeight="1" x14ac:dyDescent="0.35">
      <c r="H30" s="448"/>
      <c r="I30" s="448"/>
      <c r="J30" s="448"/>
      <c r="K30" s="448"/>
      <c r="L30" s="448"/>
      <c r="N30" s="247"/>
    </row>
    <row r="31" spans="1:15" ht="21.75" customHeight="1" x14ac:dyDescent="0.35">
      <c r="D31" s="450"/>
      <c r="F31" s="450"/>
      <c r="H31" s="450"/>
      <c r="I31" s="450"/>
      <c r="J31" s="450"/>
      <c r="K31" s="450"/>
      <c r="L31" s="450"/>
      <c r="N31" s="450"/>
    </row>
    <row r="32" spans="1:15" ht="22.75" customHeight="1" x14ac:dyDescent="0.35"/>
  </sheetData>
  <mergeCells count="4">
    <mergeCell ref="A1:J1"/>
    <mergeCell ref="D4:N4"/>
    <mergeCell ref="J5:L5"/>
    <mergeCell ref="D9:N9"/>
  </mergeCells>
  <pageMargins left="0.7" right="0.7" top="0.5" bottom="0.5" header="0.5" footer="0.5"/>
  <pageSetup paperSize="9" scale="75" firstPageNumber="12" orientation="landscape" blackAndWhite="1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6</vt:i4>
      </vt:variant>
    </vt:vector>
  </HeadingPairs>
  <TitlesOfParts>
    <vt:vector size="17" baseType="lpstr">
      <vt:lpstr>BS3-5</vt:lpstr>
      <vt:lpstr>PL6-7</vt:lpstr>
      <vt:lpstr>PL Q2'19</vt:lpstr>
      <vt:lpstr>Sheet2</vt:lpstr>
      <vt:lpstr>Sheet1</vt:lpstr>
      <vt:lpstr>PL8-9</vt:lpstr>
      <vt:lpstr>SHC10</vt:lpstr>
      <vt:lpstr>SHC11</vt:lpstr>
      <vt:lpstr>SHS12</vt:lpstr>
      <vt:lpstr>SHS13</vt:lpstr>
      <vt:lpstr>CF14-15</vt:lpstr>
      <vt:lpstr>'BS3-5'!Print_Area</vt:lpstr>
      <vt:lpstr>'CF14-15'!Print_Area</vt:lpstr>
      <vt:lpstr>'PL6-7'!Print_Area</vt:lpstr>
      <vt:lpstr>'PL8-9'!Print_Area</vt:lpstr>
      <vt:lpstr>'SHC11'!Print_Area</vt:lpstr>
      <vt:lpstr>'SHS13'!Print_Area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Thanradee Witrurat</dc:creator>
  <cp:lastModifiedBy>Chairat Suwan</cp:lastModifiedBy>
  <cp:lastPrinted>2023-08-14T22:10:38Z</cp:lastPrinted>
  <dcterms:created xsi:type="dcterms:W3CDTF">2018-08-20T14:59:32Z</dcterms:created>
  <dcterms:modified xsi:type="dcterms:W3CDTF">2023-08-15T01:06:40Z</dcterms:modified>
</cp:coreProperties>
</file>