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nuwattanasombut\JOB\Sabuy\Q1'23\Draft\Revised 2\"/>
    </mc:Choice>
  </mc:AlternateContent>
  <xr:revisionPtr revIDLastSave="0" documentId="13_ncr:1_{3B936B18-46DB-476A-B4AC-0A6CA26A492D}" xr6:coauthVersionLast="47" xr6:coauthVersionMax="47" xr10:uidLastSave="{00000000-0000-0000-0000-000000000000}"/>
  <bookViews>
    <workbookView xWindow="-110" yWindow="-110" windowWidth="19420" windowHeight="10420" activeTab="10" xr2:uid="{00000000-000D-0000-FFFF-FFFF00000000}"/>
  </bookViews>
  <sheets>
    <sheet name="BS3-5" sheetId="1" r:id="rId1"/>
    <sheet name="PL6-7" sheetId="2" r:id="rId2"/>
    <sheet name="PL Q2'19" sheetId="12" state="hidden" r:id="rId3"/>
    <sheet name="Sheet2" sheetId="10" state="hidden" r:id="rId4"/>
    <sheet name="Sheet1" sheetId="9" state="hidden" r:id="rId5"/>
    <sheet name="PL8-9" sheetId="21" state="hidden" r:id="rId6"/>
    <sheet name="SHC8" sheetId="8" r:id="rId7"/>
    <sheet name="SHC9" sheetId="3" r:id="rId8"/>
    <sheet name="SHS10" sheetId="19" r:id="rId9"/>
    <sheet name="SHS11" sheetId="20" r:id="rId10"/>
    <sheet name="CF12-13" sheetId="16" r:id="rId11"/>
  </sheets>
  <definedNames>
    <definedName name="_xlnm.Print_Area" localSheetId="0">'BS3-5'!$A$1:$J$104</definedName>
    <definedName name="_xlnm.Print_Area" localSheetId="10">'CF12-13'!$A$1:$M$102</definedName>
    <definedName name="_xlnm.Print_Area" localSheetId="1">'PL6-7'!$A$1:$J$67</definedName>
    <definedName name="_xlnm.Print_Area" localSheetId="5">'PL8-9'!$A$1:$J$66</definedName>
    <definedName name="_xlnm.Print_Area" localSheetId="7">'SHC9'!$A$1:$Z$32</definedName>
    <definedName name="_xlnm.Print_Area" localSheetId="8">'SHS10'!$A$1:$N$25</definedName>
    <definedName name="_xlnm.Print_Area" localSheetId="9">'SHS11'!$A$1:$N$25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2" l="1"/>
  <c r="H16" i="2"/>
  <c r="F16" i="2"/>
  <c r="D16" i="2"/>
  <c r="D57" i="1"/>
  <c r="R33" i="3"/>
  <c r="Q33" i="3"/>
  <c r="S33" i="3"/>
  <c r="R31" i="3"/>
  <c r="R29" i="3"/>
  <c r="T28" i="3"/>
  <c r="T22" i="3"/>
  <c r="R24" i="3"/>
  <c r="R23" i="3"/>
  <c r="T17" i="3"/>
  <c r="T16" i="3"/>
  <c r="T18" i="3" s="1"/>
  <c r="T15" i="3"/>
  <c r="T11" i="3"/>
  <c r="R18" i="3"/>
  <c r="D98" i="1"/>
  <c r="Z16" i="3" l="1"/>
  <c r="J98" i="1" l="1"/>
  <c r="H98" i="1"/>
  <c r="F98" i="1"/>
  <c r="G32" i="16"/>
  <c r="X27" i="3" l="1"/>
  <c r="N15" i="20" l="1"/>
  <c r="F42" i="1" l="1"/>
  <c r="D42" i="1"/>
  <c r="H34" i="1" l="1"/>
  <c r="H42" i="1" s="1"/>
  <c r="H92" i="1"/>
  <c r="L22" i="20" l="1"/>
  <c r="H42" i="2"/>
  <c r="H15" i="2"/>
  <c r="J42" i="1" l="1"/>
  <c r="J42" i="2" l="1"/>
  <c r="F42" i="2"/>
  <c r="I30" i="16" l="1"/>
  <c r="I46" i="16" s="1"/>
  <c r="K54" i="16" l="1"/>
  <c r="K53" i="16"/>
  <c r="G54" i="16"/>
  <c r="G53" i="16"/>
  <c r="A25" i="20"/>
  <c r="A11" i="20"/>
  <c r="A10" i="20"/>
  <c r="A25" i="19"/>
  <c r="A11" i="19"/>
  <c r="A10" i="19"/>
  <c r="D52" i="2" l="1"/>
  <c r="H6" i="2"/>
  <c r="H52" i="2" s="1"/>
  <c r="J5" i="1" l="1"/>
  <c r="H5" i="1"/>
  <c r="G30" i="16"/>
  <c r="G46" i="16" s="1"/>
  <c r="K30" i="16"/>
  <c r="K46" i="16" s="1"/>
  <c r="M30" i="16"/>
  <c r="M46" i="16" s="1"/>
  <c r="I7" i="16"/>
  <c r="I55" i="16" s="1"/>
  <c r="G7" i="16"/>
  <c r="G55" i="16" s="1"/>
  <c r="F7" i="2"/>
  <c r="F53" i="2" s="1"/>
  <c r="D7" i="2"/>
  <c r="D7" i="21" s="1"/>
  <c r="D52" i="21" s="1"/>
  <c r="J6" i="1"/>
  <c r="H6" i="1"/>
  <c r="M7" i="16" l="1"/>
  <c r="M55" i="16" s="1"/>
  <c r="D53" i="2"/>
  <c r="H7" i="2"/>
  <c r="H53" i="2" s="1"/>
  <c r="K7" i="16"/>
  <c r="K55" i="16" s="1"/>
  <c r="J7" i="2"/>
  <c r="J53" i="2" s="1"/>
  <c r="F7" i="21"/>
  <c r="J7" i="21" s="1"/>
  <c r="J52" i="21" s="1"/>
  <c r="H7" i="21"/>
  <c r="H52" i="21" s="1"/>
  <c r="D24" i="2"/>
  <c r="F52" i="21" l="1"/>
  <c r="J21" i="1"/>
  <c r="F21" i="1"/>
  <c r="D21" i="1"/>
  <c r="M90" i="16"/>
  <c r="K90" i="16"/>
  <c r="G90" i="16"/>
  <c r="I90" i="16"/>
  <c r="N15" i="19"/>
  <c r="L17" i="19"/>
  <c r="J17" i="19"/>
  <c r="H17" i="19"/>
  <c r="F17" i="19"/>
  <c r="D17" i="19"/>
  <c r="R17" i="8"/>
  <c r="N17" i="8"/>
  <c r="L17" i="8"/>
  <c r="J17" i="8"/>
  <c r="H17" i="8"/>
  <c r="F17" i="8"/>
  <c r="D17" i="8"/>
  <c r="G76" i="16" l="1"/>
  <c r="J29" i="3" l="1"/>
  <c r="J23" i="3"/>
  <c r="J18" i="3"/>
  <c r="Z15" i="3"/>
  <c r="D43" i="2"/>
  <c r="J24" i="3" l="1"/>
  <c r="J31" i="3"/>
  <c r="J33" i="3" s="1"/>
  <c r="L17" i="20"/>
  <c r="J17" i="20"/>
  <c r="H17" i="20"/>
  <c r="F17" i="20"/>
  <c r="D17" i="20"/>
  <c r="D18" i="20" s="1"/>
  <c r="X18" i="3"/>
  <c r="P18" i="3"/>
  <c r="N18" i="3"/>
  <c r="L18" i="3"/>
  <c r="H18" i="3"/>
  <c r="F18" i="3"/>
  <c r="D18" i="3"/>
  <c r="R24" i="8"/>
  <c r="N24" i="8"/>
  <c r="L24" i="8"/>
  <c r="J24" i="8"/>
  <c r="H24" i="8"/>
  <c r="F24" i="8"/>
  <c r="D24" i="8"/>
  <c r="J62" i="21"/>
  <c r="F62" i="21"/>
  <c r="J57" i="21"/>
  <c r="H42" i="21"/>
  <c r="F42" i="21"/>
  <c r="D42" i="21"/>
  <c r="H41" i="21"/>
  <c r="F41" i="21"/>
  <c r="D41" i="21"/>
  <c r="J42" i="21"/>
  <c r="J24" i="21"/>
  <c r="H24" i="21"/>
  <c r="F24" i="21"/>
  <c r="D24" i="21"/>
  <c r="J16" i="21"/>
  <c r="F16" i="21"/>
  <c r="D16" i="21"/>
  <c r="D26" i="21" l="1"/>
  <c r="D32" i="21" s="1"/>
  <c r="D34" i="21" s="1"/>
  <c r="D57" i="21" s="1"/>
  <c r="J41" i="21"/>
  <c r="J26" i="21"/>
  <c r="J32" i="21" s="1"/>
  <c r="J34" i="21" s="1"/>
  <c r="J44" i="21" s="1"/>
  <c r="F26" i="21"/>
  <c r="F32" i="21" s="1"/>
  <c r="F34" i="21" s="1"/>
  <c r="F44" i="21" s="1"/>
  <c r="G48" i="16" l="1"/>
  <c r="D44" i="21"/>
  <c r="F57" i="21"/>
  <c r="D62" i="21" l="1"/>
  <c r="H21" i="1"/>
  <c r="X23" i="3" l="1"/>
  <c r="D64" i="1" l="1"/>
  <c r="K76" i="16" l="1"/>
  <c r="M76" i="16"/>
  <c r="N11" i="20"/>
  <c r="L18" i="19"/>
  <c r="J18" i="19"/>
  <c r="H18" i="19"/>
  <c r="F18" i="19"/>
  <c r="D18" i="19"/>
  <c r="J23" i="20"/>
  <c r="H23" i="20"/>
  <c r="F23" i="20"/>
  <c r="D23" i="20"/>
  <c r="L18" i="20"/>
  <c r="J18" i="20"/>
  <c r="H18" i="20"/>
  <c r="F18" i="20"/>
  <c r="N16" i="20"/>
  <c r="J23" i="19"/>
  <c r="J25" i="19" s="1"/>
  <c r="H23" i="19"/>
  <c r="F23" i="19"/>
  <c r="F25" i="19" s="1"/>
  <c r="D23" i="19"/>
  <c r="D25" i="19" s="1"/>
  <c r="N22" i="19"/>
  <c r="N16" i="19"/>
  <c r="N11" i="19"/>
  <c r="J25" i="20" l="1"/>
  <c r="J26" i="20" s="1"/>
  <c r="N17" i="19"/>
  <c r="N18" i="19" s="1"/>
  <c r="P17" i="8"/>
  <c r="T24" i="8"/>
  <c r="P24" i="8"/>
  <c r="N17" i="20"/>
  <c r="N18" i="20" s="1"/>
  <c r="H25" i="20"/>
  <c r="H26" i="20" s="1"/>
  <c r="H25" i="19"/>
  <c r="D25" i="20"/>
  <c r="D26" i="20" s="1"/>
  <c r="F25" i="20"/>
  <c r="F26" i="20" s="1"/>
  <c r="I76" i="16" l="1"/>
  <c r="M48" i="16"/>
  <c r="M92" i="16" s="1"/>
  <c r="I48" i="16"/>
  <c r="I92" i="16" l="1"/>
  <c r="I94" i="16" s="1"/>
  <c r="I103" i="16" s="1"/>
  <c r="M94" i="16"/>
  <c r="M103" i="16" s="1"/>
  <c r="Z17" i="3" l="1"/>
  <c r="Z18" i="3" s="1"/>
  <c r="N23" i="3" l="1"/>
  <c r="L23" i="3"/>
  <c r="H23" i="3"/>
  <c r="F23" i="3"/>
  <c r="D23" i="3"/>
  <c r="P23" i="3"/>
  <c r="N25" i="8" l="1"/>
  <c r="L25" i="8"/>
  <c r="F25" i="8" l="1"/>
  <c r="J25" i="8"/>
  <c r="H25" i="8"/>
  <c r="D25" i="8"/>
  <c r="R25" i="8"/>
  <c r="T23" i="3" l="1"/>
  <c r="X24" i="3" l="1"/>
  <c r="N24" i="3"/>
  <c r="Z22" i="3" l="1"/>
  <c r="Z23" i="3" s="1"/>
  <c r="L24" i="3" l="1"/>
  <c r="P25" i="8" l="1"/>
  <c r="J30" i="8" l="1"/>
  <c r="J32" i="8" s="1"/>
  <c r="T17" i="8"/>
  <c r="F63" i="2"/>
  <c r="T25" i="8" l="1"/>
  <c r="H24" i="2" l="1"/>
  <c r="T24" i="3" l="1"/>
  <c r="L30" i="8" l="1"/>
  <c r="L32" i="8" s="1"/>
  <c r="H30" i="8"/>
  <c r="H32" i="8" s="1"/>
  <c r="F30" i="8"/>
  <c r="F32" i="8" s="1"/>
  <c r="D30" i="8"/>
  <c r="D32" i="8" s="1"/>
  <c r="X64" i="12" l="1"/>
  <c r="AB64" i="12"/>
  <c r="X65" i="12"/>
  <c r="AB65" i="12"/>
  <c r="X66" i="12"/>
  <c r="AB66" i="12"/>
  <c r="X59" i="12"/>
  <c r="R30" i="8" s="1"/>
  <c r="R32" i="8" s="1"/>
  <c r="X57" i="12"/>
  <c r="X58" i="12"/>
  <c r="AC63" i="12"/>
  <c r="AB58" i="12"/>
  <c r="AB59" i="12"/>
  <c r="AB57" i="12"/>
  <c r="X13" i="12"/>
  <c r="AB13" i="12"/>
  <c r="X14" i="12"/>
  <c r="AB14" i="12"/>
  <c r="AB15" i="12"/>
  <c r="AB17" i="12"/>
  <c r="X18" i="12"/>
  <c r="AB18" i="12"/>
  <c r="X19" i="12"/>
  <c r="AB19" i="12"/>
  <c r="X20" i="12"/>
  <c r="AB20" i="12"/>
  <c r="X21" i="12"/>
  <c r="AB21" i="12"/>
  <c r="X22" i="12"/>
  <c r="AB22" i="12"/>
  <c r="X23" i="12"/>
  <c r="AB23" i="12"/>
  <c r="X24" i="12"/>
  <c r="AB24" i="12"/>
  <c r="X25" i="12"/>
  <c r="AB25" i="12"/>
  <c r="X26" i="12"/>
  <c r="AB26" i="12"/>
  <c r="X27" i="12"/>
  <c r="AB27" i="12"/>
  <c r="X29" i="12"/>
  <c r="AB29" i="12"/>
  <c r="X33" i="12"/>
  <c r="AB33" i="12"/>
  <c r="X34" i="12"/>
  <c r="AB34" i="12"/>
  <c r="X35" i="12"/>
  <c r="AB35" i="12"/>
  <c r="X36" i="12"/>
  <c r="AB36" i="12"/>
  <c r="X37" i="12"/>
  <c r="AB37" i="12"/>
  <c r="X38" i="12"/>
  <c r="AB38" i="12"/>
  <c r="X39" i="12"/>
  <c r="AB39" i="12"/>
  <c r="X40" i="12"/>
  <c r="AB40" i="12"/>
  <c r="X41" i="12"/>
  <c r="AB41" i="12"/>
  <c r="X42" i="12"/>
  <c r="AB12" i="12"/>
  <c r="X12" i="12"/>
  <c r="G95" i="12"/>
  <c r="G94" i="12"/>
  <c r="I82" i="12"/>
  <c r="I83" i="12" s="1"/>
  <c r="G77" i="12"/>
  <c r="C77" i="12" s="1"/>
  <c r="G76" i="12"/>
  <c r="C76" i="12" s="1"/>
  <c r="G75" i="12"/>
  <c r="C75" i="12" s="1"/>
  <c r="G74" i="12"/>
  <c r="G78" i="12" s="1"/>
  <c r="C74" i="12"/>
  <c r="F71" i="12"/>
  <c r="D71" i="12"/>
  <c r="I43" i="12"/>
  <c r="G43" i="12"/>
  <c r="AB43" i="12" s="1"/>
  <c r="E43" i="12"/>
  <c r="C43" i="12"/>
  <c r="X43" i="12" s="1"/>
  <c r="I42" i="12"/>
  <c r="G42" i="12"/>
  <c r="AB42" i="12" s="1"/>
  <c r="E42" i="12"/>
  <c r="C42" i="12"/>
  <c r="I31" i="12"/>
  <c r="G31" i="12"/>
  <c r="AB31" i="12" s="1"/>
  <c r="E31" i="12"/>
  <c r="C31" i="12"/>
  <c r="X31" i="12" s="1"/>
  <c r="G28" i="12"/>
  <c r="AB28" i="12" s="1"/>
  <c r="E28" i="12"/>
  <c r="I24" i="12"/>
  <c r="I28" i="12" s="1"/>
  <c r="C22" i="12"/>
  <c r="C28" i="12" s="1"/>
  <c r="X28" i="12" s="1"/>
  <c r="I16" i="12"/>
  <c r="I17" i="12" s="1"/>
  <c r="G16" i="12"/>
  <c r="G17" i="12" s="1"/>
  <c r="E16" i="12"/>
  <c r="E17" i="12" s="1"/>
  <c r="C16" i="12"/>
  <c r="X16" i="12" s="1"/>
  <c r="C15" i="12"/>
  <c r="X15" i="12" s="1"/>
  <c r="C14" i="12"/>
  <c r="C17" i="12" s="1"/>
  <c r="X17" i="12" s="1"/>
  <c r="Z11" i="3"/>
  <c r="AB16" i="12" l="1"/>
  <c r="E30" i="12"/>
  <c r="E32" i="12" s="1"/>
  <c r="G30" i="12"/>
  <c r="J24" i="2"/>
  <c r="F24" i="2"/>
  <c r="C30" i="12"/>
  <c r="C78" i="12"/>
  <c r="E60" i="12"/>
  <c r="E56" i="12" s="1"/>
  <c r="E69" i="12" s="1"/>
  <c r="E44" i="12"/>
  <c r="E67" i="12" s="1"/>
  <c r="I30" i="12"/>
  <c r="I32" i="12" s="1"/>
  <c r="E82" i="12"/>
  <c r="E83" i="12" s="1"/>
  <c r="F26" i="2" l="1"/>
  <c r="G32" i="12"/>
  <c r="AB30" i="12"/>
  <c r="C32" i="12"/>
  <c r="X32" i="12" s="1"/>
  <c r="X30" i="12"/>
  <c r="C60" i="12"/>
  <c r="I44" i="12"/>
  <c r="I63" i="12" s="1"/>
  <c r="I67" i="12" s="1"/>
  <c r="I71" i="12" s="1"/>
  <c r="I56" i="12"/>
  <c r="E63" i="12"/>
  <c r="G83" i="12" s="1"/>
  <c r="E71" i="12"/>
  <c r="C56" i="12" l="1"/>
  <c r="X60" i="12"/>
  <c r="C44" i="12"/>
  <c r="AB32" i="12"/>
  <c r="G44" i="12"/>
  <c r="G56" i="12"/>
  <c r="I60" i="12"/>
  <c r="I69" i="12"/>
  <c r="AB56" i="12" l="1"/>
  <c r="G69" i="12"/>
  <c r="G60" i="12"/>
  <c r="G63" i="12"/>
  <c r="AB44" i="12"/>
  <c r="C67" i="12"/>
  <c r="X44" i="12"/>
  <c r="C69" i="12"/>
  <c r="X56" i="12"/>
  <c r="X67" i="12" l="1"/>
  <c r="C63" i="12"/>
  <c r="X63" i="12" s="1"/>
  <c r="C71" i="12"/>
  <c r="G67" i="12"/>
  <c r="AB63" i="12"/>
  <c r="G71" i="12" l="1"/>
  <c r="AB67" i="12"/>
  <c r="P24" i="3" l="1"/>
  <c r="H26" i="2" l="1"/>
  <c r="J26" i="2" l="1"/>
  <c r="H64" i="1" l="1"/>
  <c r="H44" i="1" l="1"/>
  <c r="L29" i="3" l="1"/>
  <c r="L31" i="3" s="1"/>
  <c r="L33" i="3" s="1"/>
  <c r="D26" i="2"/>
  <c r="D33" i="2" l="1"/>
  <c r="J63" i="2"/>
  <c r="J58" i="2" l="1"/>
  <c r="J44" i="1" l="1"/>
  <c r="F44" i="1"/>
  <c r="N29" i="3" l="1"/>
  <c r="Z24" i="3"/>
  <c r="V18" i="3"/>
  <c r="N31" i="3" l="1"/>
  <c r="N33" i="3" s="1"/>
  <c r="Q75" i="10" l="1"/>
  <c r="Q74" i="10"/>
  <c r="Q73" i="10"/>
  <c r="Q72" i="10"/>
  <c r="Q71" i="10"/>
  <c r="Q70" i="10"/>
  <c r="Q58" i="10"/>
  <c r="Q57" i="10"/>
  <c r="Q56" i="10"/>
  <c r="Q55" i="10"/>
  <c r="Q54" i="10"/>
  <c r="Q53" i="10"/>
  <c r="Q52" i="10"/>
  <c r="Q51" i="10"/>
  <c r="Q48" i="10"/>
  <c r="Q47" i="10"/>
  <c r="Q46" i="10"/>
  <c r="Q45" i="10"/>
  <c r="Q44" i="10"/>
  <c r="Q43" i="10"/>
  <c r="Q42" i="10"/>
  <c r="Q41" i="10"/>
  <c r="Q40" i="10"/>
  <c r="Q29" i="10"/>
  <c r="Q27" i="10"/>
  <c r="Q26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11" i="10"/>
  <c r="Q10" i="10"/>
  <c r="M75" i="10"/>
  <c r="M74" i="10"/>
  <c r="M73" i="10"/>
  <c r="M72" i="10"/>
  <c r="M71" i="10"/>
  <c r="M70" i="10"/>
  <c r="M56" i="10"/>
  <c r="M55" i="10"/>
  <c r="M54" i="10"/>
  <c r="M53" i="10"/>
  <c r="M52" i="10"/>
  <c r="M51" i="10"/>
  <c r="M48" i="10"/>
  <c r="M47" i="10"/>
  <c r="M46" i="10"/>
  <c r="M45" i="10"/>
  <c r="M44" i="10"/>
  <c r="M43" i="10"/>
  <c r="M42" i="10"/>
  <c r="M41" i="10"/>
  <c r="M40" i="10"/>
  <c r="M27" i="10"/>
  <c r="M26" i="10"/>
  <c r="M25" i="10"/>
  <c r="M24" i="10"/>
  <c r="M23" i="10"/>
  <c r="M22" i="10"/>
  <c r="M21" i="10"/>
  <c r="M20" i="10"/>
  <c r="M17" i="10"/>
  <c r="M16" i="10"/>
  <c r="M15" i="10"/>
  <c r="M14" i="10"/>
  <c r="M13" i="10"/>
  <c r="M12" i="10"/>
  <c r="M11" i="10"/>
  <c r="M10" i="10"/>
  <c r="I79" i="10"/>
  <c r="I74" i="10"/>
  <c r="I72" i="10"/>
  <c r="I71" i="10"/>
  <c r="I70" i="10"/>
  <c r="I55" i="10"/>
  <c r="I54" i="10"/>
  <c r="I52" i="10"/>
  <c r="I47" i="10"/>
  <c r="I46" i="10"/>
  <c r="I45" i="10"/>
  <c r="I44" i="10"/>
  <c r="I43" i="10"/>
  <c r="I42" i="10"/>
  <c r="I41" i="10"/>
  <c r="I40" i="10"/>
  <c r="I26" i="10"/>
  <c r="I25" i="10"/>
  <c r="I24" i="10"/>
  <c r="I23" i="10"/>
  <c r="I22" i="10"/>
  <c r="I21" i="10"/>
  <c r="I20" i="10"/>
  <c r="I16" i="10"/>
  <c r="I15" i="10"/>
  <c r="I14" i="10"/>
  <c r="I13" i="10"/>
  <c r="I12" i="10"/>
  <c r="I11" i="10"/>
  <c r="I10" i="10"/>
  <c r="E74" i="10"/>
  <c r="E73" i="10"/>
  <c r="E72" i="10"/>
  <c r="E71" i="10"/>
  <c r="E7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Q59" i="9"/>
  <c r="Q50" i="9"/>
  <c r="Q28" i="9"/>
  <c r="Q27" i="9"/>
  <c r="Q26" i="9"/>
  <c r="Q24" i="9"/>
  <c r="Q23" i="9"/>
  <c r="Q22" i="9"/>
  <c r="Q21" i="9"/>
  <c r="Q20" i="9"/>
  <c r="Q19" i="9"/>
  <c r="Q18" i="9"/>
  <c r="Q17" i="9"/>
  <c r="Q14" i="9"/>
  <c r="Q13" i="9"/>
  <c r="Q12" i="9"/>
  <c r="Q11" i="9"/>
  <c r="Q10" i="9"/>
  <c r="M137" i="9"/>
  <c r="M135" i="9"/>
  <c r="M133" i="9"/>
  <c r="M130" i="9"/>
  <c r="M128" i="9"/>
  <c r="M118" i="9"/>
  <c r="M117" i="9"/>
  <c r="M116" i="9"/>
  <c r="M114" i="9"/>
  <c r="M112" i="9"/>
  <c r="M102" i="9"/>
  <c r="M101" i="9"/>
  <c r="M100" i="9"/>
  <c r="M99" i="9"/>
  <c r="M98" i="9"/>
  <c r="M97" i="9"/>
  <c r="M96" i="9"/>
  <c r="M95" i="9"/>
  <c r="M92" i="9"/>
  <c r="M91" i="9"/>
  <c r="M90" i="9"/>
  <c r="M89" i="9"/>
  <c r="M88" i="9"/>
  <c r="M59" i="9"/>
  <c r="M57" i="9"/>
  <c r="M56" i="9"/>
  <c r="M55" i="9"/>
  <c r="M52" i="9"/>
  <c r="M51" i="9"/>
  <c r="M50" i="9"/>
  <c r="M28" i="9"/>
  <c r="M27" i="9"/>
  <c r="M26" i="9"/>
  <c r="M24" i="9"/>
  <c r="M23" i="9"/>
  <c r="M22" i="9"/>
  <c r="M21" i="9"/>
  <c r="M20" i="9"/>
  <c r="M19" i="9"/>
  <c r="M18" i="9"/>
  <c r="M17" i="9"/>
  <c r="M14" i="9"/>
  <c r="M13" i="9"/>
  <c r="M12" i="9"/>
  <c r="M11" i="9"/>
  <c r="M10" i="9"/>
  <c r="I137" i="9"/>
  <c r="I135" i="9"/>
  <c r="I134" i="9"/>
  <c r="I133" i="9"/>
  <c r="I130" i="9"/>
  <c r="I129" i="9"/>
  <c r="I128" i="9"/>
  <c r="I118" i="9"/>
  <c r="I106" i="9"/>
  <c r="I105" i="9"/>
  <c r="I104" i="9"/>
  <c r="I102" i="9"/>
  <c r="I101" i="9"/>
  <c r="I100" i="9"/>
  <c r="I99" i="9"/>
  <c r="I98" i="9"/>
  <c r="I97" i="9"/>
  <c r="I96" i="9"/>
  <c r="I95" i="9"/>
  <c r="I92" i="9"/>
  <c r="I91" i="9"/>
  <c r="I90" i="9"/>
  <c r="I89" i="9"/>
  <c r="I88" i="9"/>
  <c r="I59" i="9"/>
  <c r="I57" i="9"/>
  <c r="I56" i="9"/>
  <c r="I55" i="9"/>
  <c r="I52" i="9"/>
  <c r="I51" i="9"/>
  <c r="I50" i="9"/>
  <c r="I28" i="9"/>
  <c r="I27" i="9"/>
  <c r="I26" i="9"/>
  <c r="I24" i="9"/>
  <c r="I23" i="9"/>
  <c r="I22" i="9"/>
  <c r="I21" i="9"/>
  <c r="I20" i="9"/>
  <c r="I19" i="9"/>
  <c r="I18" i="9"/>
  <c r="I17" i="9"/>
  <c r="I14" i="9"/>
  <c r="I13" i="9"/>
  <c r="I12" i="9"/>
  <c r="I11" i="9"/>
  <c r="I10" i="9"/>
  <c r="E137" i="9"/>
  <c r="E135" i="9"/>
  <c r="E134" i="9"/>
  <c r="E133" i="9"/>
  <c r="E130" i="9"/>
  <c r="E129" i="9"/>
  <c r="E128" i="9"/>
  <c r="E118" i="9"/>
  <c r="E117" i="9"/>
  <c r="E116" i="9"/>
  <c r="E114" i="9"/>
  <c r="E112" i="9"/>
  <c r="E106" i="9"/>
  <c r="E105" i="9"/>
  <c r="E104" i="9"/>
  <c r="E102" i="9"/>
  <c r="E101" i="9"/>
  <c r="E100" i="9"/>
  <c r="E99" i="9"/>
  <c r="E98" i="9"/>
  <c r="E97" i="9"/>
  <c r="E96" i="9"/>
  <c r="E95" i="9"/>
  <c r="E92" i="9"/>
  <c r="E91" i="9"/>
  <c r="E90" i="9"/>
  <c r="E89" i="9"/>
  <c r="E88" i="9"/>
  <c r="E57" i="9"/>
  <c r="E56" i="9"/>
  <c r="E55" i="9"/>
  <c r="E52" i="9"/>
  <c r="E51" i="9"/>
  <c r="E50" i="9"/>
  <c r="E28" i="9"/>
  <c r="E27" i="9"/>
  <c r="E26" i="9"/>
  <c r="E24" i="9"/>
  <c r="E23" i="9"/>
  <c r="E22" i="9"/>
  <c r="E21" i="9"/>
  <c r="E20" i="9"/>
  <c r="E19" i="9"/>
  <c r="E18" i="9"/>
  <c r="E17" i="9"/>
  <c r="E14" i="9"/>
  <c r="E13" i="9"/>
  <c r="E12" i="9"/>
  <c r="E11" i="9"/>
  <c r="E10" i="9"/>
  <c r="B164" i="9"/>
  <c r="B160" i="9"/>
  <c r="V29" i="3" l="1"/>
  <c r="H29" i="3"/>
  <c r="H31" i="3" s="1"/>
  <c r="H33" i="3" s="1"/>
  <c r="F29" i="3"/>
  <c r="F31" i="3" s="1"/>
  <c r="F33" i="3" s="1"/>
  <c r="D29" i="3"/>
  <c r="D31" i="3" s="1"/>
  <c r="D33" i="3" s="1"/>
  <c r="V23" i="3" l="1"/>
  <c r="D24" i="3"/>
  <c r="F24" i="3"/>
  <c r="V31" i="3" l="1"/>
  <c r="J73" i="1" l="1"/>
  <c r="J64" i="1" l="1"/>
  <c r="J75" i="1" s="1"/>
  <c r="F73" i="1" l="1"/>
  <c r="F64" i="1"/>
  <c r="F75" i="1" l="1"/>
  <c r="J102" i="1" l="1"/>
  <c r="O11" i="20" l="1"/>
  <c r="J104" i="1"/>
  <c r="J106" i="1" l="1"/>
  <c r="F102" i="1"/>
  <c r="F104" i="1" l="1"/>
  <c r="F106" i="1" l="1"/>
  <c r="H73" i="1"/>
  <c r="H75" i="1" l="1"/>
  <c r="D73" i="1"/>
  <c r="D75" i="1" l="1"/>
  <c r="X29" i="3" l="1"/>
  <c r="X31" i="3" s="1"/>
  <c r="X33" i="3" s="1"/>
  <c r="H24" i="3" l="1"/>
  <c r="D44" i="1" l="1"/>
  <c r="D35" i="2" l="1"/>
  <c r="D58" i="2" l="1"/>
  <c r="D56" i="2" s="1"/>
  <c r="P27" i="3" s="1"/>
  <c r="T27" i="3" s="1"/>
  <c r="D45" i="2"/>
  <c r="D63" i="2" s="1"/>
  <c r="G92" i="16" l="1"/>
  <c r="G94" i="16" s="1"/>
  <c r="G103" i="16" s="1"/>
  <c r="Z27" i="3"/>
  <c r="P29" i="3" l="1"/>
  <c r="P31" i="3" s="1"/>
  <c r="Z28" i="3" l="1"/>
  <c r="P33" i="3"/>
  <c r="H33" i="2"/>
  <c r="J33" i="2"/>
  <c r="F33" i="2"/>
  <c r="T29" i="3" l="1"/>
  <c r="T31" i="3" s="1"/>
  <c r="T33" i="3" s="1"/>
  <c r="Z29" i="3"/>
  <c r="F35" i="2"/>
  <c r="H35" i="2"/>
  <c r="J35" i="2"/>
  <c r="L21" i="20" l="1"/>
  <c r="H56" i="2"/>
  <c r="Z31" i="3"/>
  <c r="J45" i="2"/>
  <c r="F58" i="2"/>
  <c r="F45" i="2"/>
  <c r="H45" i="2"/>
  <c r="H61" i="2" s="1"/>
  <c r="N21" i="19" l="1"/>
  <c r="N23" i="19" s="1"/>
  <c r="N25" i="19" s="1"/>
  <c r="L23" i="19"/>
  <c r="L25" i="19" s="1"/>
  <c r="H58" i="2"/>
  <c r="H63" i="2" l="1"/>
  <c r="N22" i="20"/>
  <c r="N30" i="8"/>
  <c r="N32" i="8" s="1"/>
  <c r="H102" i="1" l="1"/>
  <c r="H104" i="1" s="1"/>
  <c r="H106" i="1" s="1"/>
  <c r="P30" i="8"/>
  <c r="P32" i="8" s="1"/>
  <c r="T30" i="8" l="1"/>
  <c r="T32" i="8" s="1"/>
  <c r="D102" i="1"/>
  <c r="Z33" i="3" l="1"/>
  <c r="D104" i="1"/>
  <c r="D106" i="1" s="1"/>
  <c r="H16" i="21" l="1"/>
  <c r="H26" i="21" s="1"/>
  <c r="H32" i="21" s="1"/>
  <c r="H34" i="21" s="1"/>
  <c r="H57" i="21" l="1"/>
  <c r="H44" i="21"/>
  <c r="H62" i="21" s="1"/>
  <c r="K48" i="16" l="1"/>
  <c r="K92" i="16" s="1"/>
  <c r="K94" i="16" s="1"/>
  <c r="K103" i="16" s="1"/>
  <c r="L23" i="20"/>
  <c r="L25" i="20" s="1"/>
  <c r="L26" i="20" s="1"/>
  <c r="N21" i="20"/>
  <c r="N23" i="20" s="1"/>
  <c r="N25" i="20" s="1"/>
  <c r="O25" i="20" l="1"/>
  <c r="N26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Rattanapon, Supatimasaro</author>
  </authors>
  <commentList>
    <comment ref="A24" authorId="0" shapeId="0" xr:uid="{9A5A1897-3200-4008-8215-44650F3C5B6C}">
      <text>
        <r>
          <rPr>
            <b/>
            <sz val="9"/>
            <color indexed="81"/>
            <rFont val="Tahoma"/>
            <family val="2"/>
          </rPr>
          <t>Rattanapon, Supatimasaro:</t>
        </r>
        <r>
          <rPr>
            <sz val="9"/>
            <color indexed="81"/>
            <rFont val="Tahoma"/>
            <family val="2"/>
          </rPr>
          <t xml:space="preserve">
ตาม YE22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Areeya, Maungthip</author>
    <author>Iamphungphong, Thanapimon</author>
    <author>Phanthira, Taoti</author>
  </authors>
  <commentList>
    <comment ref="T16" authorId="0" shapeId="0" xr:uid="{1886E46A-0F9B-4F99-8CBD-37C8363D7964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AD16" authorId="0" shapeId="0" xr:uid="{B3070BAF-A69D-4D25-B265-E97F4A357C83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L23" authorId="1" shapeId="0" xr:uid="{34CEC568-F7EC-4AB2-AF03-A6FEA227E49E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V23" authorId="1" shapeId="0" xr:uid="{78FF0C7A-046F-4466-9DA0-0F457AAC54DB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C58" authorId="2" shapeId="0" xr:uid="{9512F893-1163-4DFA-85DB-D6DFE378568E}">
      <text>
        <r>
          <rPr>
            <sz val="9"/>
            <color indexed="81"/>
            <rFont val="Tahoma"/>
            <family val="2"/>
          </rPr>
          <t>PL SSM</t>
        </r>
      </text>
    </comment>
    <comment ref="E58" authorId="2" shapeId="0" xr:uid="{2B47EFF9-F9F4-43B5-A330-86400CCE0870}">
      <text>
        <r>
          <rPr>
            <sz val="9"/>
            <color indexed="81"/>
            <rFont val="Tahoma"/>
            <family val="2"/>
          </rPr>
          <t>PL SSM</t>
        </r>
      </text>
    </comment>
    <comment ref="P58" authorId="2" shapeId="0" xr:uid="{AED58B9F-795A-4C6E-A14A-CDB13158E808}">
      <text>
        <r>
          <rPr>
            <sz val="9"/>
            <color indexed="81"/>
            <rFont val="Tahoma"/>
            <family val="2"/>
          </rPr>
          <t>PL SSM</t>
        </r>
      </text>
    </comment>
    <comment ref="C65" authorId="2" shapeId="0" xr:uid="{C5D6F399-54B8-4E62-91A8-1FC20051AC0A}">
      <text>
        <r>
          <rPr>
            <sz val="9"/>
            <color indexed="81"/>
            <rFont val="Tahoma"/>
            <family val="2"/>
          </rPr>
          <t>PL SSM</t>
        </r>
      </text>
    </comment>
    <comment ref="E65" authorId="2" shapeId="0" xr:uid="{71A8A00E-6A3B-4BB7-B235-99AA5E74786D}">
      <text>
        <r>
          <rPr>
            <sz val="9"/>
            <color indexed="81"/>
            <rFont val="Tahoma"/>
            <family val="2"/>
          </rPr>
          <t>PL SSM</t>
        </r>
      </text>
    </comment>
    <comment ref="P65" authorId="2" shapeId="0" xr:uid="{1D6D2423-39EC-4A45-AB5F-449B8E1AC388}">
      <text>
        <r>
          <rPr>
            <sz val="9"/>
            <color indexed="81"/>
            <rFont val="Tahoma"/>
            <family val="2"/>
          </rPr>
          <t>PL SSM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Suteera, Kamolpattana</author>
  </authors>
  <commentList>
    <comment ref="K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Suteera, Kamolpattana:</t>
        </r>
        <r>
          <rPr>
            <sz val="9"/>
            <color indexed="81"/>
            <rFont val="Tahoma"/>
            <family val="2"/>
          </rPr>
          <t xml:space="preserve">
ตาม sublead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Chanyaporn, Silsupan</author>
  </authors>
  <commentList>
    <comment ref="A42" authorId="0" shapeId="0" xr:uid="{EC59DDB5-59AD-4EAE-8E59-2F7A30A8C0A5}">
      <text>
        <r>
          <rPr>
            <b/>
            <sz val="9"/>
            <color indexed="81"/>
            <rFont val="Tahoma"/>
            <family val="2"/>
          </rPr>
          <t>รวมหนี้สินที่เกิดจากสัญญา</t>
        </r>
      </text>
    </comment>
  </commentList>
</comments>
</file>

<file path=xl/sharedStrings.xml><?xml version="1.0" encoding="utf-8"?>
<sst xmlns="http://schemas.openxmlformats.org/spreadsheetml/2006/main" count="957" uniqueCount="306">
  <si>
    <t>บริษัท เวนดิ้ง คอร์ปอเรชั่น จำกัด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</si>
  <si>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</si>
  <si>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</si>
  <si>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</si>
  <si>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</si>
  <si>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1 มกราคม</t>
  </si>
  <si>
    <t>สินทรัพย์</t>
  </si>
  <si>
    <t>หมายเหตุ</t>
  </si>
  <si>
    <t>(ไม่ได้ตรวจสอบ)</t>
  </si>
  <si>
    <t>(ปรับปรุงใหม่)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</si>
  <si>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</si>
  <si>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</si>
  <si>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</si>
  <si>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</si>
  <si>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ลูกหนี้ผ่อนชำระที่ครบกำหนดชำระภายในหนึ่งปี</t>
  </si>
  <si>
    <t xml:space="preserve">ลูกหนี้อื่น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</si>
  <si>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</si>
  <si>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</si>
  <si>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</si>
  <si>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</si>
  <si>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ลูกหนี้ผ่อนชำระ</t>
  </si>
  <si>
    <t>เงินฝากสถาบันการเงินที่มีข้อจำกัดในการใช้</t>
  </si>
  <si>
    <t>เงินลงทุนในบริษัทย่อย</t>
  </si>
  <si>
    <t>ส่วนปรับปรุงอาคารเช่า เครื่องตกแต่งและอุปกรณ์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</si>
  <si>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</si>
  <si>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</si>
  <si>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</si>
  <si>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</si>
  <si>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</si>
  <si>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</si>
  <si>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</si>
  <si>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</si>
  <si>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</si>
  <si>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เงินกู้ยืมระยะสั้น</t>
  </si>
  <si>
    <t>หนี้สินตามสัญญาเช่าการเงิน</t>
  </si>
  <si>
    <t>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</si>
  <si>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</si>
  <si>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</si>
  <si>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</si>
  <si>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</si>
  <si>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</si>
  <si>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</si>
  <si>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</si>
  <si>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</si>
  <si>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</si>
  <si>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</si>
  <si>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</si>
  <si>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</si>
  <si>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</si>
  <si>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>ส่วนต่างจากการรวมธุรกิจภายใต้การควบคุมเดียวกัน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</si>
  <si>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</si>
  <si>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</si>
  <si>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</si>
  <si>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</si>
  <si>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</si>
  <si>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</si>
  <si>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2561</t>
  </si>
  <si>
    <t>2560</t>
  </si>
  <si>
    <t>รายได้</t>
  </si>
  <si>
    <t>รายได้จากการขาย</t>
  </si>
  <si>
    <t>รายได้จากการให้บริการ</t>
  </si>
  <si>
    <t>รายได้ดอกเบี้ยจากการขายผ่อนชำระ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</si>
  <si>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</si>
  <si>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</si>
  <si>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</si>
  <si>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</si>
  <si>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</si>
  <si>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</si>
  <si>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</si>
  <si>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ขาดทุนจากการยึดคืนสินค้า</t>
  </si>
  <si>
    <t>ต้นทุนทางการเงิน</t>
  </si>
  <si>
    <t>รวมค่าใช้จ่าย</t>
  </si>
  <si>
    <t>กำไรก่อนภาษีเงินได้</t>
  </si>
  <si>
    <t>ค่าใช้จ่ายภาษีเงินได้</t>
  </si>
  <si>
    <t>กำไรสำหรับงวด</t>
  </si>
  <si>
    <t xml:space="preserve">กำไร (ขาดทุน) เบ็ดเสร็จอื่น 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</si>
  <si>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</si>
  <si>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</si>
  <si>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พนักงานที่กำหนดไว้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</si>
  <si>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</si>
  <si>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</si>
  <si>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กำไรขาดทุนเบ็ดเสร็จอื่นสำหรับงวด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</si>
  <si>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</si>
  <si>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</si>
  <si>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</si>
  <si>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</si>
  <si>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</si>
  <si>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</si>
  <si>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</si>
  <si>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Share  BF </t>
  </si>
  <si>
    <t>Avg. share as at 31/12/60</t>
  </si>
  <si>
    <t>Avg. share as at 31/03/61</t>
  </si>
  <si>
    <t>รวมส่วนของ</t>
  </si>
  <si>
    <t>ส่วนเกิน</t>
  </si>
  <si>
    <t>ผู้ถือหุ้น</t>
  </si>
  <si>
    <t>ส่วนได้เสีย</t>
  </si>
  <si>
    <t>การควบคุมเดียวกัน</t>
  </si>
  <si>
    <t>ของบริษัทใหญ่</t>
  </si>
  <si>
    <t>ที่ไม่มีอำนาจควบคุม</t>
  </si>
  <si>
    <t xml:space="preserve">   กำไรขาดทุนเบ็ดเสร็จอื่น</t>
  </si>
  <si>
    <t>ส่วนต่างจาก</t>
  </si>
  <si>
    <t>ส่วนของผุ้ถือหุ้นเดิม</t>
  </si>
  <si>
    <t>การรวมธุรกิจภายใต้</t>
  </si>
  <si>
    <t>ก่อนการรวมธุรกิจ</t>
  </si>
  <si>
    <t>ภายใต้การควบคุมเดียวกัน</t>
  </si>
  <si>
    <t>รายการกับผู้ถือหุ้นที่บันทึกโดยตรงเข้าส่วนของผู้ถือหุ้น</t>
  </si>
  <si>
    <t>สำหรับงวดสามเดือน</t>
  </si>
  <si>
    <t>กำไร (ขาดทุน) ก่อนภาษีเงินได้</t>
  </si>
  <si>
    <t xml:space="preserve">   ภายใต้การควบคุมเดียวกัน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</si>
  <si>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</si>
  <si>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</si>
  <si>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การเปลี่ยนแปลงในส่วนได้เสียในบริษัทย่อย </t>
  </si>
  <si>
    <t xml:space="preserve">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</si>
  <si>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</si>
  <si>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</si>
  <si>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</si>
  <si>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</si>
  <si>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</si>
  <si>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</si>
  <si>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</si>
  <si>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เงินสดจ่ายเพื่อซื้อสินทรัพย์ไม่มีตัวตน</t>
  </si>
  <si>
    <t>กระแสเงินสดจากกิจกรรมจัดหาเงิน</t>
  </si>
  <si>
    <t>ดอกเบี้ยจ่าย</t>
  </si>
  <si>
    <t>เงินสดและรายการเทียบเท่าเงินสดเพิ่มขึ้น (ลดลง) สุทธิ</t>
  </si>
  <si>
    <t>รายการที่ไม่ใช่เงินสด</t>
  </si>
  <si>
    <t>3, 10</t>
  </si>
  <si>
    <t>5, 11</t>
  </si>
  <si>
    <t>ส่วนของผู้ถือหุ้นเดิมก่อนการรวมธุรกิจ</t>
  </si>
  <si>
    <t xml:space="preserve">(กลับรายการ) หนี้สูญและหนี้สงสัยจะสูญ </t>
  </si>
  <si>
    <t>กลับรายการหนี้สูญและหนี้สงสัยจะสูญ</t>
  </si>
  <si>
    <t xml:space="preserve">กำไรขาดทุนเบ็ดเสร็จอื่น </t>
  </si>
  <si>
    <t>ผลกำไรจากการวัดมูลค่าใหม่ของผลประโยชน์</t>
  </si>
  <si>
    <t>กำไรขาดทุนเบ็ดเสร็จรวมสำหรับงวด</t>
  </si>
  <si>
    <t>10, 14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</si>
  <si>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</si>
  <si>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สิ้นสุดวันที่ 30 กันยายน</t>
  </si>
  <si>
    <t>สำหรับงวดเก้าเดือน</t>
  </si>
  <si>
    <t>30 กันยายน</t>
  </si>
  <si>
    <t>เงินให้กู้ยืมระยะสั้น</t>
  </si>
  <si>
    <t>ส่วนของหนี้สินระยะยาวที่ถึงกำหนดชำระภายในหนึ่งปี</t>
  </si>
  <si>
    <t>เงินกู้ยืมระยะยาว</t>
  </si>
  <si>
    <t xml:space="preserve">WHT </t>
  </si>
  <si>
    <t xml:space="preserve">Avg. share as at </t>
  </si>
  <si>
    <t xml:space="preserve">   ยังไม่จัดสรร</t>
  </si>
  <si>
    <t xml:space="preserve">   จัดสรรแล้ว</t>
  </si>
  <si>
    <t xml:space="preserve">      ทุนสำรองตามกฎหมาย</t>
  </si>
  <si>
    <t>ทุนสำรอง</t>
  </si>
  <si>
    <t>ตามกฎหมาย</t>
  </si>
  <si>
    <t xml:space="preserve">    ส่วนของผู้ถือหุ้นเดิมก่อนการรวมธุรกิจ</t>
  </si>
  <si>
    <t xml:space="preserve">         ภายใต้การควบคุมเดียวกัน</t>
  </si>
  <si>
    <t>(เดิมชื่อ บริษัท เวนดิ้ง คอร์ปอเรชั่น จำกัด และบริษัทย่อย)</t>
  </si>
  <si>
    <t>สินทรัพย์ต้นทุนของสัญญา</t>
  </si>
  <si>
    <t>สินทรัพย์เพื่อการให้บริการ</t>
  </si>
  <si>
    <t>ประมาณการหนี้สินสำหรับผลประโยชน์พนักงาน</t>
  </si>
  <si>
    <t>ใบสำคัญแสดงสิทธิที่จะซื้อหุ้น</t>
  </si>
  <si>
    <t>รายได้จากการให้บริการตามสัญญา</t>
  </si>
  <si>
    <t>ต้นทุนจากการให้บริการตามสัญญา</t>
  </si>
  <si>
    <t>ขาดทุนจากการยกเลิกสัญญา</t>
  </si>
  <si>
    <t>ใบสำคัญ</t>
  </si>
  <si>
    <t>แสดงสิทธิ</t>
  </si>
  <si>
    <t>ที่จะซื้อหุ้น</t>
  </si>
  <si>
    <t xml:space="preserve">   การจ่ายโดยใช้หุ้นเป็นเกณฑ์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</si>
  <si>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</si>
  <si>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</si>
  <si>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เงินสดและรายการเทียบเท่าเงินสด ณ วันที่ 1 มกราคม</t>
  </si>
  <si>
    <t>บริษัท สบาย เทคโนโลยี จำกัด (มหาชน) และบริษัทย่อย</t>
  </si>
  <si>
    <t>ค่าใช้จ่ายจากการจ่ายโดยใช้หุ้นเป็นเกณฑ์</t>
  </si>
  <si>
    <t>เงินสดจ่ายเพื่อซื้อสินทรัพย์เพื่อการให้บริการ</t>
  </si>
  <si>
    <t>สิ้นสุดวันที่ 30 มิถุนายน</t>
  </si>
  <si>
    <t>สิ้นสุดวันที่ 31 มีนาคม</t>
  </si>
  <si>
    <t>สำหรับงวดหกเดือน</t>
  </si>
  <si>
    <t>2562</t>
  </si>
  <si>
    <t>3, 4</t>
  </si>
  <si>
    <t>กำไรขาดทุนเบ็ดเสร็จอื่นสำหรับงวด - สุทธิจากภาษีเงินได้</t>
  </si>
  <si>
    <t>การแบ่งปันกำไรขาดทุนเบ็ดเสร็จรวม</t>
  </si>
  <si>
    <t>หุ้น @1THB/par</t>
  </si>
  <si>
    <t>(กลับรายการ) หนี้สูญและหนี้สงสัยจะสูญ</t>
  </si>
  <si>
    <t>Share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</si>
  <si>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</si>
  <si>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</si>
  <si>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รวมกำไรขาดทุนเบ็ดเสร็จสำหรับงวด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</si>
  <si>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</si>
  <si>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</si>
  <si>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</si>
  <si>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ส่วนของเงินกู้ยืมระยะยาวที่ถึงกำหนดชำระภายในหนึ่งปี</t>
  </si>
  <si>
    <t>Check cash ending balance</t>
  </si>
  <si>
    <t>เงินให้กู้ยืมระยะยาว</t>
  </si>
  <si>
    <t>ลูกหนี้อื่น</t>
  </si>
  <si>
    <t xml:space="preserve">   กำไร</t>
  </si>
  <si>
    <t>งบกระแสเงินสด (ไม่ได้ตรวจสอบ)</t>
  </si>
  <si>
    <t>เงินสดรับจากเงินกู้ยืม</t>
  </si>
  <si>
    <t>เงินสดจ่ายเพื่อชำระเงินกู้ยืม</t>
  </si>
  <si>
    <t xml:space="preserve">เงินสดจ่ายชำระหนี้สินตามสัญญาเช่า </t>
  </si>
  <si>
    <t>ส่วนของเงินให้กู้ยืมระยะยาวที่ถึงกำหนดชำระภายในหนึ่งปี</t>
  </si>
  <si>
    <t>สินทรัพย์ทางการเงินหมุนเวียนที่เป็นหลักประกัน</t>
  </si>
  <si>
    <t>สินทรัพย์ทางการเงินไม่หมุนเวียนที่เป็นหลักประกัน</t>
  </si>
  <si>
    <t>หนี้สินตามสัญญาเช่า</t>
  </si>
  <si>
    <t>กำไรจากกิจกรรมดำเนินงาน</t>
  </si>
  <si>
    <t>หุ้นสามัญ</t>
  </si>
  <si>
    <t>มูลค่า</t>
  </si>
  <si>
    <t>ยังไม่ได้จัดสรร</t>
  </si>
  <si>
    <t>เจ้าหนี้ซื้ออุปกรณ์</t>
  </si>
  <si>
    <t>ซื้อสินทรัพย์โดยสัญญาเช่า</t>
  </si>
  <si>
    <t>เงินสดจ่ายเพื่อซื้อเงินลงทุนจากการเพิ่มทุนของบริษัทย่อย</t>
  </si>
  <si>
    <t xml:space="preserve">   หุ้นทุนออกให้ตามสิทธิ</t>
  </si>
  <si>
    <t>เงินลงทุนในการร่วมค้า</t>
  </si>
  <si>
    <t>ปรับรายการที่กระทบกำไรเป็นเงินสดรับ (จ่าย)</t>
  </si>
  <si>
    <t>เงินสดจ่ายเพื่อซื้อส่วนได้เสียในการร่วมค้า</t>
  </si>
  <si>
    <t>เงินสดจ่ายเพื่อซื้อส่วนได้เสียที่ไม่มีอำนาจควบคุม</t>
  </si>
  <si>
    <t>เงินสดรับจากหุ้นทุนออกให้ตามสิทธิ</t>
  </si>
  <si>
    <t>กลับรายการผลขาดทุนด้านเครดิตที่คาดว่าจะเกิดขึ้นของลูกหนี้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</si>
  <si>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</si>
  <si>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</si>
  <si>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 xml:space="preserve">    การเปลี่ยนแปลงในส่วนได้เสียในบริษัทย่อย </t>
  </si>
  <si>
    <t xml:space="preserve">    การได้มาซึ่งส่วนได้เสียที่ไม่มีอำนาจควบคุม</t>
  </si>
  <si>
    <t xml:space="preserve">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</si>
  <si>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</si>
  <si>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เงินสดรับค่าหุ้นจากส่วนได้เสียที่ไม่มีอำนาจควบคุมในบริษัทย่อย</t>
  </si>
  <si>
    <t>ค่าความนิยม</t>
  </si>
  <si>
    <t>สินทรัพย์ไม่มีตัวตนอื่น</t>
  </si>
  <si>
    <t>หนี้สินภาษีเงินได้รอการตัดบัญชี</t>
  </si>
  <si>
    <t xml:space="preserve">   เพิ่มหุ้นสามัญ </t>
  </si>
  <si>
    <t>เงินสดรับชำระคืนจากเงินให้กู้ยืม</t>
  </si>
  <si>
    <t>เงินสดจ่ายเพื่อให้กู้ยืม</t>
  </si>
  <si>
    <t>ที่ดิน อาคารและอุปกรณ์</t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</si>
  <si>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</si>
  <si>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ยอดคงเหลือ ณ วันที่ 1 มกราคม 2565</t>
  </si>
  <si>
    <t>เงินเบิกเกินบัญชีและเงินกู้ยืมระยะสั้นจากสถาบันการเงิน</t>
  </si>
  <si>
    <t>หุ้นกู้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</si>
  <si>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</si>
  <si>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</si>
  <si>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เงินสดรับจากการออกหุ้นกู้</t>
  </si>
  <si>
    <t>เงินปันผลรับ</t>
  </si>
  <si>
    <t>เจ้าหนี้ซื้อเงินลงทุน</t>
  </si>
  <si>
    <t>ค่าใช้จ่ายในการออกหุ้นกู้</t>
  </si>
  <si>
    <t>ผลกำไรจากการวัดมูลค่าใหม่ของผลประโยชน์พนักงานที่กำหนดไว้</t>
  </si>
  <si>
    <t>ค่าตัดจำหน่ายค่าใช้จ่ายในการออกหุ้นกู้</t>
  </si>
  <si>
    <t>เงินสดรับจากการลดทุนของบริษัทย่อย</t>
  </si>
  <si>
    <t>เงินลงทุนในตราสารทุน</t>
  </si>
  <si>
    <t xml:space="preserve">   เงินทุนที่ได้รับจากผู้ถือหุ้นและการจัดสรรส่วนทุนให้ผู้ถือหุ้น</t>
  </si>
  <si>
    <t xml:space="preserve">   รวมเงินทุนที่ได้รับจากผู้ถือหุ้นและการจัดสรรส่วนทุนให้ผู้ถือหุ้น</t>
  </si>
  <si>
    <t>เงินสดจ่ายเพื่อซื้อเงินลงทุนในตราสารทุน</t>
  </si>
  <si>
    <t>เงินสดจ่ายเพื่อซื้ออาคารและอุปกรณ์</t>
  </si>
  <si>
    <t>เงินสดจ่ายเพื่อซื้อส่วนได้เสียในบริษัทร่วม</t>
  </si>
  <si>
    <t xml:space="preserve">       ซึ่งอำนาจควบคุมเปลี่ยนแปลง</t>
  </si>
  <si>
    <t>เงินลงทุนในบริษัทร่วม</t>
  </si>
  <si>
    <t>เปลี่ยนแปลงสัดส่วน</t>
  </si>
  <si>
    <t>การถือหุ้นในบริษัทย่อย</t>
  </si>
  <si>
    <t>ส่วนต่างจากการเปลี่ยนแปลงสัดส่วนการถือหุ้นในบริษัทย่อย</t>
  </si>
  <si>
    <t>ผลกำไรจากการวัดมูลค่าเงินลงทุนในตราสารทุน</t>
  </si>
  <si>
    <t>ส่วนต่างจากการ</t>
  </si>
  <si>
    <t>กำไรจากการปรับมูลค่ายุติธรรมของเงินลงทุนในตราสารทุน</t>
  </si>
  <si>
    <t>กำไร (ขาดทุน) จากการยกเลิกสัญญา</t>
  </si>
  <si>
    <t>(กลับรายการ) ผลขาดทุนด้านเครดิตที่คาดว่าจะเกิดขึ้นของลูกหนี้</t>
  </si>
  <si>
    <t>เงินสดรับจากการขายที่ดิน อาคารและอุปกรณ์</t>
  </si>
  <si>
    <t>ลูกหนี้ขายที่ดิน อาคารและอุปกรณ์</t>
  </si>
  <si>
    <t>ลูกหนี้เงินให้สินเชื่อที่ครบกำหนดชำระภายในหนึ่งปี</t>
  </si>
  <si>
    <t>ลูกหนี้เงินให้สินเชื่อ</t>
  </si>
  <si>
    <t>อสังหาริมทรัพย์เพื่อการลงทุน</t>
  </si>
  <si>
    <t>การออกหุ้นทุนเพื่อซื้อบริษัทย่อย บริษัทร่วมและการร่วมค้า</t>
  </si>
  <si>
    <t xml:space="preserve">การแบ่งปันกำไร </t>
  </si>
  <si>
    <t>ส่วนแบ่งกำไรของการร่วมค้าและบริษัทร่วมที่ใช้วิธีส่วนได้เสีย</t>
  </si>
  <si>
    <t>การแบ่งปันกำไร</t>
  </si>
  <si>
    <t>กระแสเงินสดสุทธิใช้ไปในกิจกรรมลงทุน</t>
  </si>
  <si>
    <t>กระแสเงินสดสุทธิได้มาจากกิจกรรมจัดหาเงิน</t>
  </si>
  <si>
    <t>รายได้ดอกเบี้ย</t>
  </si>
  <si>
    <t>31 มีนาคม</t>
  </si>
  <si>
    <t>ลูกหนี้ตามสัญญาเช่าซื้อที่ครบกำหนดชำระภายในหนึ่งปี</t>
  </si>
  <si>
    <t>ลูกหนี้ตามสัญญาเช่าซื้อ</t>
  </si>
  <si>
    <t>สำหรับงวดสามเดือนสิ้นสุดวันที่ 31 มีนาคม 2565</t>
  </si>
  <si>
    <t>ยอดคงเหลือ ณ วันที่ 31 มีนาคม 2565</t>
  </si>
  <si>
    <t>ยอดคงเหลือ ณ วันที่ 1 มกราคม 2566</t>
  </si>
  <si>
    <t>ยอดคงเหลือ ณ วันที่ 31 มีนาคม 2566</t>
  </si>
  <si>
    <t>สำหรับงวดสามเดือนสิ้นสุดวันที่ 31 มีนาคม 2566</t>
  </si>
  <si>
    <t>เงินสดและรายการเทียบเท่าเงินสด ณ วันที่ 31 มีนาคม</t>
  </si>
  <si>
    <t xml:space="preserve">    กำไร</t>
  </si>
  <si>
    <t xml:space="preserve">    กำไรขาดทุนเบ็ดเสร็จอื่น</t>
  </si>
  <si>
    <t xml:space="preserve">(กำไร) ขาดทุนจากการจำหน่ายที่ดิน อาคารและอุปกรณ์ </t>
  </si>
  <si>
    <t xml:space="preserve">   สินทรัพย์สิทธิการใช้ และสินทรัพย์ไม่มีตัวตน</t>
  </si>
  <si>
    <t>จ่ายประมาณการหนี้สินผลประโยชน์พนักงาน</t>
  </si>
  <si>
    <t>เงินสดจ่ายเพื่อซื้อบริษัทย่อยสุทธิจากเงินสดที่ได้มา</t>
  </si>
  <si>
    <t>ค่าใช้จ่าย (รายได้) ภาษีเงินได้</t>
  </si>
  <si>
    <t>(กลับรายการ) ประมาณการหนี้สินจากการรับประกัน</t>
  </si>
  <si>
    <t>ขาดทุนจากการจำหน่ายเงินลงทุน</t>
  </si>
  <si>
    <t>เงินสดรับจากการขายเงินลงทุนในตราสารทุน</t>
  </si>
  <si>
    <t>เงินสดจ่ายล่วงหน้าเพื่อซื้อเงินลงทุนในตราสารทุน</t>
  </si>
  <si>
    <t>โอนอุปกรณ์ไป (จาก) สินทรัพย์เพื่อการให้บริการ</t>
  </si>
  <si>
    <t>ส่วนของหุ้นกู้ที่ถึงกำหนดชำระภายในหนึ่งปี</t>
  </si>
  <si>
    <t>และชำระแล้ว</t>
  </si>
  <si>
    <t>ทุนที่ออก</t>
  </si>
  <si>
    <t xml:space="preserve">   ที่ใช้วิธีส่วนได้เสีย</t>
  </si>
  <si>
    <t>ส่วนแบ่งกำไร (ขาดทุน) ของการร่วมค้าและบริษัทร่วม</t>
  </si>
  <si>
    <t>รายได้ (ค่าใช้จ่าย) ภาษีเงินได้</t>
  </si>
  <si>
    <t xml:space="preserve">ส่วนแบ่ง (กำไร) ขาดทุนของการร่วมค้าและบริษัทร่วมที่ใช้วิธีส่วนได้เสีย (สุทธิจากภาษี) </t>
  </si>
  <si>
    <t>กลับรายการ (ผลขาดทุน) ด้านเครดิตที่คาดว่าจะเกิดขึ้นของลูกหนี้</t>
  </si>
  <si>
    <t>กระแสเงินสดสุทธิได้มาจาก (ใช้ไปใน) กิจกรรมดำเนินงาน</t>
  </si>
  <si>
    <t>กระแสเงินสดสุทธิได้มาจาก (ใช้ไปใน) การดำเนินงาน</t>
  </si>
  <si>
    <t>กลับรายการขาดทุนจากการปรับมูลค่าสินค้า</t>
  </si>
  <si>
    <t>ขาดทุนจากการด้อยค่าของอุปกรณ์</t>
  </si>
  <si>
    <t>หุ้นทุนซื้อคืน</t>
  </si>
  <si>
    <t xml:space="preserve">   การซื้อหุ้นทุนซื้อคืน</t>
  </si>
  <si>
    <t>เงินสดที่จ่ายให้กับผู้เป็นเจ้าของเพื่อซื้อหุ้นของกิจการ</t>
  </si>
  <si>
    <t>(กลับรายการ) ประมาณการหนี้สินสำหรับผลประโยชน์พนักงาน</t>
  </si>
  <si>
    <t>สินทรัพย์ทางการเงินที่เป็นหลักประกันลดลง</t>
  </si>
  <si>
    <t xml:space="preserve">   เงินทุนที่ได้รับจากผู้ถือหุ้น</t>
  </si>
  <si>
    <t xml:space="preserve">   รวมเงินทุนที่ได้รับจากผู้ถือหุ้น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</si>
</sst>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(* #,##0_);_(* \(#,##0\);_(* &quot;-&quot;??_);_(@_)"/>
    <numFmt numFmtId="165" formatCode="_(* #,##0_);\(#,##0\);_(* &quot;-&quot;??_);_(@_)"/>
    <numFmt numFmtId="166" formatCode="#,##0.00;\(#,##0.00\)"/>
    <numFmt numFmtId="167" formatCode="#,##0.00\ ;\(#,##0.00\)"/>
    <numFmt numFmtId="168" formatCode="_(* #,##0_);_(* \(#,##0\);_(* &quot;-&quot;???_);_(@_)"/>
    <numFmt numFmtId="169" formatCode="[$-1010000]d/m/yy;@"/>
    <numFmt numFmtId="170" formatCode="_(* #,##0.0_);_(* \(#,##0.0\);_(* &quot;-&quot;??_);_(@_)"/>
    <numFmt numFmtId="171" formatCode="#,##0.0000\ ;\(#,##0.0000\)"/>
  </numFmts>
  <fonts count="35" x14ac:knownFonts="1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sz val="16"/>
      <name val="CordiaUPC"/>
      <family val="2"/>
    </font>
    <font>
      <b/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sz val="15"/>
      <color theme="1"/>
      <name val="Angsana New"/>
      <family val="1"/>
    </font>
    <font>
      <sz val="16"/>
      <name val="Angsana New"/>
      <family val="1"/>
    </font>
    <font>
      <b/>
      <sz val="15"/>
      <color theme="0"/>
      <name val="Angsana New"/>
      <family val="1"/>
    </font>
    <font>
      <b/>
      <i/>
      <sz val="15"/>
      <color theme="0"/>
      <name val="Angsana New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i/>
      <sz val="15"/>
      <color theme="0"/>
      <name val="Angsana New"/>
      <family val="1"/>
    </font>
    <font>
      <sz val="13.5"/>
      <name val="Angsana New"/>
      <family val="1"/>
    </font>
    <font>
      <sz val="15"/>
      <color indexed="9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1"/>
      <name val="Angsana New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i/>
      <sz val="13.5"/>
      <name val="Angsana New"/>
      <family val="1"/>
    </font>
    <font>
      <b/>
      <sz val="16"/>
      <color rgb="FFFF0000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3">
    <xf numFmtId="0" fontId="0" fillId="0" borderId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9" fontId="9" fillId="0" borderId="0" applyFont="0" applyFill="0" applyBorder="0" applyAlignment="0" applyProtection="0"/>
    <xf numFmtId="0" fontId="31" fillId="0" borderId="0"/>
    <xf numFmtId="169" fontId="32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41">
    <xf numFmtId="0" fontId="0" fillId="0" borderId="0" xfId="0"/>
    <xf numFmtId="0" fontId="0" fillId="0" borderId="0" xfId="0" applyFont="1" applyFill="1"/>
    <xf numFmtId="0" fontId="12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12" fillId="0" borderId="0" xfId="0" applyNumberFormat="1" applyFont="1" applyFill="1" applyAlignment="1">
      <alignment horizontal="center"/>
    </xf>
    <xf numFmtId="0" fontId="13" fillId="0" borderId="0" xfId="0" applyFont="1" applyFill="1" applyAlignment="1"/>
    <xf numFmtId="0" fontId="14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14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164" fontId="13" fillId="0" borderId="0" xfId="1" applyNumberFormat="1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/>
    <xf numFmtId="43" fontId="16" fillId="0" borderId="0" xfId="0" applyNumberFormat="1" applyFont="1" applyFill="1" applyBorder="1" applyAlignment="1">
      <alignment horizontal="center"/>
    </xf>
    <xf numFmtId="0" fontId="0" fillId="0" borderId="0" xfId="0" quotePrefix="1" applyFill="1" applyAlignment="1">
      <alignment horizontal="left"/>
    </xf>
    <xf numFmtId="0" fontId="14" fillId="0" borderId="0" xfId="0" applyFont="1" applyFill="1" applyAlignment="1">
      <alignment horizontal="center"/>
    </xf>
    <xf numFmtId="165" fontId="9" fillId="0" borderId="0" xfId="0" applyNumberFormat="1" applyFont="1" applyFill="1" applyAlignment="1">
      <alignment horizontal="right"/>
    </xf>
    <xf numFmtId="165" fontId="9" fillId="0" borderId="0" xfId="2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9" fillId="0" borderId="0" xfId="2" applyNumberFormat="1" applyFont="1" applyFill="1" applyBorder="1" applyAlignment="1">
      <alignment horizontal="right"/>
    </xf>
    <xf numFmtId="165" fontId="17" fillId="0" borderId="0" xfId="2" applyNumberFormat="1" applyFont="1" applyFill="1"/>
    <xf numFmtId="0" fontId="0" fillId="0" borderId="0" xfId="0" quotePrefix="1" applyFont="1" applyFill="1" applyAlignment="1">
      <alignment horizontal="left"/>
    </xf>
    <xf numFmtId="0" fontId="0" fillId="0" borderId="0" xfId="0" applyFill="1" applyAlignment="1">
      <alignment horizontal="left"/>
    </xf>
    <xf numFmtId="165" fontId="9" fillId="0" borderId="0" xfId="1" applyNumberFormat="1" applyFont="1" applyFill="1" applyAlignment="1">
      <alignment horizontal="right"/>
    </xf>
    <xf numFmtId="165" fontId="0" fillId="0" borderId="0" xfId="0" applyNumberFormat="1" applyFont="1" applyFill="1" applyAlignment="1">
      <alignment horizontal="right"/>
    </xf>
    <xf numFmtId="0" fontId="13" fillId="0" borderId="0" xfId="0" applyFont="1" applyFill="1"/>
    <xf numFmtId="0" fontId="15" fillId="0" borderId="0" xfId="0" applyFont="1" applyFill="1" applyAlignment="1">
      <alignment horizontal="center"/>
    </xf>
    <xf numFmtId="165" fontId="13" fillId="0" borderId="1" xfId="1" applyNumberFormat="1" applyFont="1" applyFill="1" applyBorder="1"/>
    <xf numFmtId="165" fontId="13" fillId="0" borderId="0" xfId="1" applyNumberFormat="1" applyFont="1" applyFill="1" applyBorder="1"/>
    <xf numFmtId="165" fontId="13" fillId="0" borderId="0" xfId="1" applyNumberFormat="1" applyFont="1" applyFill="1"/>
    <xf numFmtId="0" fontId="13" fillId="0" borderId="0" xfId="0" applyFont="1" applyFill="1" applyBorder="1"/>
    <xf numFmtId="165" fontId="9" fillId="0" borderId="0" xfId="1" applyNumberFormat="1" applyFont="1" applyFill="1"/>
    <xf numFmtId="165" fontId="0" fillId="0" borderId="0" xfId="0" applyNumberFormat="1" applyFont="1" applyFill="1" applyBorder="1"/>
    <xf numFmtId="164" fontId="0" fillId="0" borderId="0" xfId="1" applyNumberFormat="1" applyFont="1" applyFill="1" applyBorder="1"/>
    <xf numFmtId="0" fontId="0" fillId="0" borderId="0" xfId="0" applyFont="1" applyFill="1" applyAlignment="1">
      <alignment horizontal="left"/>
    </xf>
    <xf numFmtId="165" fontId="17" fillId="0" borderId="0" xfId="2" applyNumberFormat="1" applyFont="1" applyFill="1" applyBorder="1" applyAlignment="1">
      <alignment horizontal="center"/>
    </xf>
    <xf numFmtId="165" fontId="9" fillId="0" borderId="0" xfId="2" applyNumberFormat="1" applyFont="1" applyFill="1" applyBorder="1"/>
    <xf numFmtId="165" fontId="0" fillId="0" borderId="0" xfId="2" applyNumberFormat="1" applyFont="1" applyFill="1" applyBorder="1"/>
    <xf numFmtId="0" fontId="15" fillId="0" borderId="0" xfId="0" applyNumberFormat="1" applyFont="1" applyFill="1" applyAlignment="1">
      <alignment horizontal="center"/>
    </xf>
    <xf numFmtId="165" fontId="13" fillId="0" borderId="1" xfId="0" applyNumberFormat="1" applyFont="1" applyFill="1" applyBorder="1"/>
    <xf numFmtId="165" fontId="13" fillId="0" borderId="2" xfId="1" applyNumberFormat="1" applyFont="1" applyFill="1" applyBorder="1"/>
    <xf numFmtId="164" fontId="13" fillId="0" borderId="0" xfId="1" applyNumberFormat="1" applyFont="1" applyFill="1" applyBorder="1"/>
    <xf numFmtId="37" fontId="0" fillId="0" borderId="0" xfId="0" applyNumberFormat="1" applyFont="1" applyFill="1" applyBorder="1" applyAlignment="1">
      <alignment horizontal="right"/>
    </xf>
    <xf numFmtId="39" fontId="0" fillId="0" borderId="0" xfId="0" applyNumberFormat="1" applyFont="1" applyFill="1"/>
    <xf numFmtId="165" fontId="16" fillId="0" borderId="0" xfId="0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0" fontId="0" fillId="0" borderId="0" xfId="0" applyNumberFormat="1" applyFont="1" applyFill="1"/>
    <xf numFmtId="0" fontId="0" fillId="0" borderId="0" xfId="0" applyFill="1" applyAlignment="1">
      <alignment horizontal="left" indent="1"/>
    </xf>
    <xf numFmtId="165" fontId="13" fillId="0" borderId="0" xfId="1" applyNumberFormat="1" applyFont="1" applyFill="1" applyBorder="1" applyAlignment="1">
      <alignment horizontal="right"/>
    </xf>
    <xf numFmtId="165" fontId="13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2" applyNumberFormat="1" applyFont="1" applyFill="1" applyBorder="1" applyAlignment="1">
      <alignment horizontal="right"/>
    </xf>
    <xf numFmtId="165" fontId="13" fillId="0" borderId="3" xfId="1" applyNumberFormat="1" applyFont="1" applyFill="1" applyBorder="1" applyAlignment="1">
      <alignment horizontal="right"/>
    </xf>
    <xf numFmtId="165" fontId="9" fillId="0" borderId="2" xfId="2" applyNumberFormat="1" applyFont="1" applyFill="1" applyBorder="1"/>
    <xf numFmtId="165" fontId="9" fillId="0" borderId="0" xfId="0" applyNumberFormat="1" applyFont="1" applyFill="1"/>
    <xf numFmtId="0" fontId="9" fillId="0" borderId="0" xfId="0" applyFont="1" applyFill="1"/>
    <xf numFmtId="49" fontId="0" fillId="0" borderId="0" xfId="0" applyNumberFormat="1" applyFont="1" applyFill="1" applyBorder="1" applyAlignment="1"/>
    <xf numFmtId="165" fontId="0" fillId="0" borderId="0" xfId="0" applyNumberFormat="1" applyFont="1" applyFill="1"/>
    <xf numFmtId="165" fontId="13" fillId="0" borderId="2" xfId="0" applyNumberFormat="1" applyFont="1" applyFill="1" applyBorder="1"/>
    <xf numFmtId="165" fontId="13" fillId="0" borderId="0" xfId="0" applyNumberFormat="1" applyFont="1" applyFill="1"/>
    <xf numFmtId="0" fontId="19" fillId="0" borderId="0" xfId="0" applyFont="1" applyFill="1"/>
    <xf numFmtId="0" fontId="20" fillId="0" borderId="0" xfId="0" applyNumberFormat="1" applyFont="1" applyFill="1" applyAlignment="1">
      <alignment horizontal="center"/>
    </xf>
    <xf numFmtId="164" fontId="19" fillId="0" borderId="0" xfId="1" applyNumberFormat="1" applyFont="1" applyFill="1" applyBorder="1"/>
    <xf numFmtId="43" fontId="13" fillId="0" borderId="0" xfId="1" applyFont="1" applyFill="1" applyBorder="1"/>
    <xf numFmtId="166" fontId="0" fillId="0" borderId="0" xfId="0" applyNumberFormat="1" applyFont="1" applyFill="1"/>
    <xf numFmtId="37" fontId="0" fillId="0" borderId="0" xfId="0" applyNumberFormat="1" applyFont="1" applyFill="1"/>
    <xf numFmtId="0" fontId="13" fillId="0" borderId="0" xfId="3" applyFont="1" applyFill="1" applyAlignment="1"/>
    <xf numFmtId="0" fontId="9" fillId="0" borderId="0" xfId="3" applyFont="1" applyFill="1"/>
    <xf numFmtId="0" fontId="10" fillId="0" borderId="0" xfId="3" applyFont="1" applyFill="1" applyAlignment="1"/>
    <xf numFmtId="0" fontId="17" fillId="0" borderId="0" xfId="3" applyFont="1" applyFill="1"/>
    <xf numFmtId="0" fontId="15" fillId="0" borderId="0" xfId="3" applyNumberFormat="1" applyFont="1" applyFill="1" applyAlignment="1">
      <alignment horizontal="center"/>
    </xf>
    <xf numFmtId="0" fontId="14" fillId="0" borderId="0" xfId="3" applyNumberFormat="1" applyFont="1" applyFill="1" applyBorder="1" applyAlignment="1">
      <alignment horizontal="center"/>
    </xf>
    <xf numFmtId="49" fontId="17" fillId="0" borderId="0" xfId="3" applyNumberFormat="1" applyFont="1" applyFill="1" applyBorder="1" applyAlignment="1">
      <alignment horizontal="center"/>
    </xf>
    <xf numFmtId="49" fontId="9" fillId="0" borderId="0" xfId="3" applyNumberFormat="1" applyFont="1" applyFill="1" applyBorder="1" applyAlignment="1">
      <alignment horizontal="center"/>
    </xf>
    <xf numFmtId="0" fontId="14" fillId="0" borderId="0" xfId="3" applyNumberFormat="1" applyFont="1" applyFill="1" applyAlignment="1">
      <alignment horizontal="center"/>
    </xf>
    <xf numFmtId="0" fontId="13" fillId="0" borderId="0" xfId="3" applyFont="1" applyFill="1"/>
    <xf numFmtId="43" fontId="9" fillId="0" borderId="0" xfId="3" applyNumberFormat="1" applyFont="1" applyFill="1" applyBorder="1"/>
    <xf numFmtId="0" fontId="17" fillId="0" borderId="0" xfId="3" applyFont="1" applyFill="1" applyAlignment="1">
      <alignment horizontal="left"/>
    </xf>
    <xf numFmtId="165" fontId="9" fillId="0" borderId="0" xfId="3" applyNumberFormat="1" applyFont="1" applyFill="1" applyBorder="1" applyAlignment="1">
      <alignment horizontal="right"/>
    </xf>
    <xf numFmtId="165" fontId="9" fillId="0" borderId="0" xfId="3" applyNumberFormat="1" applyFont="1" applyFill="1" applyAlignment="1">
      <alignment horizontal="right"/>
    </xf>
    <xf numFmtId="0" fontId="17" fillId="0" borderId="0" xfId="3" applyFont="1" applyFill="1" applyBorder="1"/>
    <xf numFmtId="0" fontId="17" fillId="0" borderId="0" xfId="3" applyFont="1" applyFill="1" applyBorder="1" applyAlignment="1">
      <alignment horizontal="center"/>
    </xf>
    <xf numFmtId="165" fontId="13" fillId="0" borderId="3" xfId="3" applyNumberFormat="1" applyFont="1" applyFill="1" applyBorder="1" applyAlignment="1">
      <alignment horizontal="right"/>
    </xf>
    <xf numFmtId="165" fontId="13" fillId="0" borderId="0" xfId="3" applyNumberFormat="1" applyFont="1" applyFill="1" applyAlignment="1">
      <alignment horizontal="right"/>
    </xf>
    <xf numFmtId="165" fontId="13" fillId="0" borderId="0" xfId="3" applyNumberFormat="1" applyFont="1" applyFill="1" applyBorder="1" applyAlignment="1">
      <alignment horizontal="right"/>
    </xf>
    <xf numFmtId="0" fontId="13" fillId="0" borderId="0" xfId="3" applyFont="1" applyFill="1" applyBorder="1"/>
    <xf numFmtId="0" fontId="17" fillId="0" borderId="0" xfId="3" applyFont="1" applyFill="1" applyBorder="1" applyAlignment="1">
      <alignment horizontal="left"/>
    </xf>
    <xf numFmtId="165" fontId="17" fillId="0" borderId="0" xfId="3" applyNumberFormat="1" applyFont="1" applyFill="1" applyBorder="1" applyAlignment="1">
      <alignment horizontal="right"/>
    </xf>
    <xf numFmtId="0" fontId="15" fillId="0" borderId="0" xfId="3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5" fontId="13" fillId="0" borderId="0" xfId="2" applyNumberFormat="1" applyFont="1" applyFill="1" applyBorder="1" applyAlignment="1">
      <alignment horizontal="right"/>
    </xf>
    <xf numFmtId="165" fontId="13" fillId="0" borderId="0" xfId="2" applyNumberFormat="1" applyFont="1" applyFill="1" applyAlignment="1">
      <alignment horizontal="right"/>
    </xf>
    <xf numFmtId="165" fontId="13" fillId="0" borderId="1" xfId="2" applyNumberFormat="1" applyFont="1" applyFill="1" applyBorder="1" applyAlignment="1">
      <alignment horizontal="right"/>
    </xf>
    <xf numFmtId="0" fontId="15" fillId="0" borderId="0" xfId="0" applyFont="1" applyFill="1" applyAlignment="1"/>
    <xf numFmtId="165" fontId="17" fillId="0" borderId="0" xfId="3" applyNumberFormat="1" applyFont="1" applyFill="1" applyAlignment="1">
      <alignment horizontal="right"/>
    </xf>
    <xf numFmtId="0" fontId="0" fillId="0" borderId="0" xfId="0" applyFill="1" applyAlignment="1"/>
    <xf numFmtId="0" fontId="17" fillId="0" borderId="0" xfId="0" applyFont="1" applyFill="1" applyAlignment="1">
      <alignment horizontal="left"/>
    </xf>
    <xf numFmtId="37" fontId="9" fillId="0" borderId="0" xfId="3" applyNumberFormat="1" applyFont="1" applyFill="1" applyAlignment="1">
      <alignment horizontal="center"/>
    </xf>
    <xf numFmtId="37" fontId="9" fillId="0" borderId="0" xfId="3" applyNumberFormat="1" applyFont="1" applyFill="1"/>
    <xf numFmtId="40" fontId="9" fillId="0" borderId="0" xfId="3" applyNumberFormat="1" applyFont="1" applyFill="1"/>
    <xf numFmtId="0" fontId="0" fillId="0" borderId="0" xfId="3" applyFont="1" applyFill="1"/>
    <xf numFmtId="14" fontId="9" fillId="0" borderId="0" xfId="3" applyNumberFormat="1" applyFont="1" applyFill="1" applyAlignment="1">
      <alignment horizontal="left"/>
    </xf>
    <xf numFmtId="40" fontId="0" fillId="0" borderId="0" xfId="3" applyNumberFormat="1" applyFont="1" applyFill="1"/>
    <xf numFmtId="0" fontId="21" fillId="0" borderId="0" xfId="3" applyFont="1" applyFill="1" applyAlignment="1"/>
    <xf numFmtId="0" fontId="18" fillId="0" borderId="0" xfId="3" applyFont="1" applyFill="1" applyBorder="1" applyAlignment="1"/>
    <xf numFmtId="0" fontId="18" fillId="0" borderId="0" xfId="3" applyFont="1" applyFill="1" applyAlignment="1"/>
    <xf numFmtId="0" fontId="22" fillId="0" borderId="0" xfId="3" applyFont="1" applyFill="1" applyAlignment="1"/>
    <xf numFmtId="0" fontId="9" fillId="0" borderId="0" xfId="3" applyFont="1" applyFill="1" applyAlignment="1">
      <alignment horizontal="left"/>
    </xf>
    <xf numFmtId="0" fontId="9" fillId="0" borderId="0" xfId="3" applyFont="1" applyFill="1" applyAlignment="1">
      <alignment horizontal="center"/>
    </xf>
    <xf numFmtId="0" fontId="9" fillId="0" borderId="0" xfId="3" applyFont="1" applyFill="1" applyBorder="1"/>
    <xf numFmtId="0" fontId="9" fillId="0" borderId="0" xfId="3" applyFont="1" applyFill="1" applyAlignment="1"/>
    <xf numFmtId="0" fontId="0" fillId="0" borderId="0" xfId="3" applyFont="1" applyFill="1" applyAlignment="1">
      <alignment horizontal="left"/>
    </xf>
    <xf numFmtId="165" fontId="13" fillId="0" borderId="0" xfId="3" applyNumberFormat="1" applyFont="1" applyFill="1" applyAlignment="1">
      <alignment horizontal="center"/>
    </xf>
    <xf numFmtId="165" fontId="9" fillId="0" borderId="0" xfId="3" applyNumberFormat="1" applyFont="1" applyFill="1" applyAlignment="1">
      <alignment horizontal="center"/>
    </xf>
    <xf numFmtId="165" fontId="13" fillId="0" borderId="2" xfId="2" applyNumberFormat="1" applyFont="1" applyFill="1" applyBorder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left"/>
    </xf>
    <xf numFmtId="43" fontId="9" fillId="0" borderId="0" xfId="1" applyFont="1" applyFill="1"/>
    <xf numFmtId="0" fontId="23" fillId="0" borderId="0" xfId="3" applyFont="1" applyFill="1" applyBorder="1" applyAlignment="1">
      <alignment horizontal="center"/>
    </xf>
    <xf numFmtId="0" fontId="15" fillId="0" borderId="0" xfId="3" applyFont="1" applyFill="1" applyAlignment="1">
      <alignment horizontal="left"/>
    </xf>
    <xf numFmtId="165" fontId="9" fillId="0" borderId="3" xfId="3" applyNumberFormat="1" applyFont="1" applyFill="1" applyBorder="1" applyAlignment="1">
      <alignment horizontal="right"/>
    </xf>
    <xf numFmtId="165" fontId="13" fillId="0" borderId="1" xfId="3" applyNumberFormat="1" applyFont="1" applyFill="1" applyBorder="1" applyAlignment="1">
      <alignment horizontal="right"/>
    </xf>
    <xf numFmtId="165" fontId="9" fillId="0" borderId="3" xfId="2" applyNumberFormat="1" applyFont="1" applyFill="1" applyBorder="1" applyAlignment="1">
      <alignment horizontal="right"/>
    </xf>
    <xf numFmtId="165" fontId="13" fillId="0" borderId="2" xfId="3" applyNumberFormat="1" applyFont="1" applyFill="1" applyBorder="1" applyAlignment="1">
      <alignment horizontal="right"/>
    </xf>
    <xf numFmtId="165" fontId="9" fillId="0" borderId="3" xfId="1" applyNumberFormat="1" applyFont="1" applyFill="1" applyBorder="1"/>
    <xf numFmtId="165" fontId="17" fillId="0" borderId="0" xfId="2" applyNumberFormat="1" applyFont="1" applyFill="1" applyBorder="1" applyAlignment="1">
      <alignment horizontal="right"/>
    </xf>
    <xf numFmtId="43" fontId="0" fillId="0" borderId="0" xfId="1" applyFont="1" applyFill="1"/>
    <xf numFmtId="40" fontId="0" fillId="0" borderId="0" xfId="0" applyNumberFormat="1" applyFont="1" applyFill="1" applyAlignment="1">
      <alignment horizontal="right"/>
    </xf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165" fontId="9" fillId="2" borderId="0" xfId="1" applyNumberFormat="1" applyFont="1" applyFill="1" applyBorder="1"/>
    <xf numFmtId="165" fontId="13" fillId="2" borderId="1" xfId="0" applyNumberFormat="1" applyFont="1" applyFill="1" applyBorder="1"/>
    <xf numFmtId="164" fontId="13" fillId="2" borderId="0" xfId="1" applyNumberFormat="1" applyFont="1" applyFill="1" applyBorder="1"/>
    <xf numFmtId="37" fontId="0" fillId="2" borderId="0" xfId="0" applyNumberFormat="1" applyFont="1" applyFill="1" applyBorder="1" applyAlignment="1">
      <alignment horizontal="right"/>
    </xf>
    <xf numFmtId="164" fontId="0" fillId="2" borderId="0" xfId="1" applyNumberFormat="1" applyFont="1" applyFill="1"/>
    <xf numFmtId="165" fontId="9" fillId="2" borderId="2" xfId="0" applyNumberFormat="1" applyFont="1" applyFill="1" applyBorder="1"/>
    <xf numFmtId="165" fontId="13" fillId="2" borderId="0" xfId="0" applyNumberFormat="1" applyFont="1" applyFill="1" applyBorder="1"/>
    <xf numFmtId="165" fontId="0" fillId="2" borderId="0" xfId="0" applyNumberFormat="1" applyFont="1" applyFill="1"/>
    <xf numFmtId="165" fontId="13" fillId="2" borderId="2" xfId="0" applyNumberFormat="1" applyFont="1" applyFill="1" applyBorder="1"/>
    <xf numFmtId="43" fontId="0" fillId="2" borderId="0" xfId="1" applyFont="1" applyFill="1"/>
    <xf numFmtId="40" fontId="0" fillId="2" borderId="0" xfId="0" applyNumberFormat="1" applyFont="1" applyFill="1"/>
    <xf numFmtId="0" fontId="0" fillId="0" borderId="0" xfId="0"/>
    <xf numFmtId="164" fontId="0" fillId="0" borderId="0" xfId="1" applyNumberFormat="1" applyFont="1" applyFill="1"/>
    <xf numFmtId="165" fontId="9" fillId="0" borderId="0" xfId="1" applyNumberFormat="1" applyFont="1" applyFill="1" applyBorder="1"/>
    <xf numFmtId="165" fontId="9" fillId="0" borderId="0" xfId="0" applyNumberFormat="1" applyFont="1" applyFill="1" applyBorder="1"/>
    <xf numFmtId="165" fontId="13" fillId="0" borderId="0" xfId="0" applyNumberFormat="1" applyFont="1" applyFill="1" applyBorder="1"/>
    <xf numFmtId="0" fontId="0" fillId="0" borderId="0" xfId="0" applyFill="1"/>
    <xf numFmtId="165" fontId="9" fillId="0" borderId="0" xfId="1" applyNumberFormat="1" applyFont="1" applyFill="1" applyBorder="1" applyAlignment="1">
      <alignment horizontal="right"/>
    </xf>
    <xf numFmtId="165" fontId="13" fillId="0" borderId="1" xfId="1" applyNumberFormat="1" applyFont="1" applyFill="1" applyBorder="1" applyAlignment="1">
      <alignment horizontal="right"/>
    </xf>
    <xf numFmtId="37" fontId="9" fillId="0" borderId="0" xfId="0" applyNumberFormat="1" applyFont="1" applyFill="1" applyBorder="1"/>
    <xf numFmtId="43" fontId="9" fillId="0" borderId="0" xfId="0" applyNumberFormat="1" applyFont="1" applyFill="1" applyBorder="1"/>
    <xf numFmtId="165" fontId="13" fillId="0" borderId="4" xfId="1" applyNumberFormat="1" applyFont="1" applyFill="1" applyBorder="1"/>
    <xf numFmtId="167" fontId="0" fillId="0" borderId="2" xfId="0" applyNumberFormat="1" applyFont="1" applyFill="1" applyBorder="1"/>
    <xf numFmtId="167" fontId="0" fillId="0" borderId="0" xfId="0" applyNumberFormat="1" applyFont="1" applyFill="1" applyBorder="1"/>
    <xf numFmtId="167" fontId="13" fillId="0" borderId="0" xfId="0" applyNumberFormat="1" applyFont="1" applyFill="1" applyBorder="1"/>
    <xf numFmtId="14" fontId="9" fillId="0" borderId="0" xfId="1" applyNumberFormat="1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14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165" fontId="0" fillId="0" borderId="3" xfId="2" applyNumberFormat="1" applyFont="1" applyFill="1" applyBorder="1" applyAlignment="1">
      <alignment horizontal="right"/>
    </xf>
    <xf numFmtId="165" fontId="0" fillId="0" borderId="0" xfId="2" applyNumberFormat="1" applyFont="1" applyFill="1" applyAlignment="1">
      <alignment horizontal="right"/>
    </xf>
    <xf numFmtId="165" fontId="9" fillId="0" borderId="0" xfId="8" applyNumberFormat="1" applyFont="1" applyFill="1" applyBorder="1" applyAlignment="1">
      <alignment horizontal="right"/>
    </xf>
    <xf numFmtId="165" fontId="9" fillId="0" borderId="3" xfId="8" applyNumberFormat="1" applyFont="1" applyFill="1" applyBorder="1" applyAlignment="1">
      <alignment horizontal="right"/>
    </xf>
    <xf numFmtId="165" fontId="9" fillId="0" borderId="0" xfId="9" applyNumberFormat="1" applyFont="1" applyFill="1" applyBorder="1" applyAlignment="1">
      <alignment horizontal="right"/>
    </xf>
    <xf numFmtId="0" fontId="13" fillId="3" borderId="0" xfId="3" applyFont="1" applyFill="1" applyAlignment="1"/>
    <xf numFmtId="49" fontId="17" fillId="3" borderId="0" xfId="3" applyNumberFormat="1" applyFont="1" applyFill="1" applyBorder="1" applyAlignment="1">
      <alignment horizontal="center"/>
    </xf>
    <xf numFmtId="43" fontId="9" fillId="3" borderId="0" xfId="3" applyNumberFormat="1" applyFont="1" applyFill="1" applyBorder="1"/>
    <xf numFmtId="165" fontId="9" fillId="3" borderId="0" xfId="8" applyNumberFormat="1" applyFont="1" applyFill="1" applyBorder="1" applyAlignment="1">
      <alignment horizontal="right"/>
    </xf>
    <xf numFmtId="165" fontId="13" fillId="3" borderId="0" xfId="3" applyNumberFormat="1" applyFont="1" applyFill="1" applyBorder="1" applyAlignment="1">
      <alignment horizontal="right"/>
    </xf>
    <xf numFmtId="165" fontId="9" fillId="3" borderId="0" xfId="3" applyNumberFormat="1" applyFont="1" applyFill="1" applyBorder="1" applyAlignment="1">
      <alignment horizontal="right"/>
    </xf>
    <xf numFmtId="165" fontId="9" fillId="3" borderId="0" xfId="9" applyNumberFormat="1" applyFont="1" applyFill="1" applyBorder="1" applyAlignment="1">
      <alignment horizontal="right"/>
    </xf>
    <xf numFmtId="165" fontId="13" fillId="3" borderId="0" xfId="2" applyNumberFormat="1" applyFont="1" applyFill="1" applyBorder="1" applyAlignment="1">
      <alignment horizontal="right"/>
    </xf>
    <xf numFmtId="165" fontId="9" fillId="3" borderId="0" xfId="2" applyNumberFormat="1" applyFont="1" applyFill="1" applyBorder="1" applyAlignment="1">
      <alignment horizontal="right"/>
    </xf>
    <xf numFmtId="165" fontId="9" fillId="3" borderId="0" xfId="3" applyNumberFormat="1" applyFont="1" applyFill="1" applyAlignment="1">
      <alignment horizontal="right"/>
    </xf>
    <xf numFmtId="165" fontId="9" fillId="3" borderId="0" xfId="2" applyNumberFormat="1" applyFont="1" applyFill="1" applyAlignment="1">
      <alignment horizontal="right"/>
    </xf>
    <xf numFmtId="165" fontId="0" fillId="3" borderId="0" xfId="2" applyNumberFormat="1" applyFont="1" applyFill="1" applyBorder="1" applyAlignment="1">
      <alignment horizontal="right"/>
    </xf>
    <xf numFmtId="165" fontId="0" fillId="3" borderId="0" xfId="2" applyNumberFormat="1" applyFont="1" applyFill="1" applyAlignment="1">
      <alignment horizontal="right"/>
    </xf>
    <xf numFmtId="165" fontId="13" fillId="3" borderId="0" xfId="2" applyNumberFormat="1" applyFont="1" applyFill="1" applyAlignment="1">
      <alignment horizontal="right"/>
    </xf>
    <xf numFmtId="165" fontId="13" fillId="3" borderId="0" xfId="1" applyNumberFormat="1" applyFont="1" applyFill="1" applyBorder="1" applyAlignment="1">
      <alignment horizontal="right"/>
    </xf>
    <xf numFmtId="43" fontId="9" fillId="3" borderId="0" xfId="0" applyNumberFormat="1" applyFont="1" applyFill="1" applyBorder="1"/>
    <xf numFmtId="165" fontId="9" fillId="3" borderId="0" xfId="1" applyNumberFormat="1" applyFont="1" applyFill="1" applyBorder="1"/>
    <xf numFmtId="165" fontId="9" fillId="3" borderId="0" xfId="2" applyNumberFormat="1" applyFont="1" applyFill="1" applyBorder="1"/>
    <xf numFmtId="165" fontId="13" fillId="3" borderId="0" xfId="1" applyNumberFormat="1" applyFont="1" applyFill="1" applyBorder="1"/>
    <xf numFmtId="165" fontId="13" fillId="3" borderId="0" xfId="0" applyNumberFormat="1" applyFont="1" applyFill="1" applyBorder="1"/>
    <xf numFmtId="165" fontId="9" fillId="3" borderId="0" xfId="0" applyNumberFormat="1" applyFont="1" applyFill="1" applyBorder="1"/>
    <xf numFmtId="37" fontId="9" fillId="3" borderId="0" xfId="0" applyNumberFormat="1" applyFont="1" applyFill="1" applyBorder="1"/>
    <xf numFmtId="167" fontId="0" fillId="3" borderId="0" xfId="0" applyNumberFormat="1" applyFont="1" applyFill="1" applyBorder="1"/>
    <xf numFmtId="0" fontId="9" fillId="3" borderId="0" xfId="3" applyFont="1" applyFill="1"/>
    <xf numFmtId="167" fontId="13" fillId="3" borderId="0" xfId="0" applyNumberFormat="1" applyFont="1" applyFill="1" applyBorder="1"/>
    <xf numFmtId="165" fontId="17" fillId="3" borderId="0" xfId="2" applyNumberFormat="1" applyFont="1" applyFill="1" applyBorder="1" applyAlignment="1">
      <alignment horizontal="right"/>
    </xf>
    <xf numFmtId="40" fontId="9" fillId="3" borderId="0" xfId="3" applyNumberFormat="1" applyFont="1" applyFill="1"/>
    <xf numFmtId="14" fontId="9" fillId="3" borderId="0" xfId="1" applyNumberFormat="1" applyFont="1" applyFill="1" applyAlignment="1">
      <alignment horizontal="center"/>
    </xf>
    <xf numFmtId="40" fontId="0" fillId="3" borderId="0" xfId="3" applyNumberFormat="1" applyFont="1" applyFill="1"/>
    <xf numFmtId="0" fontId="13" fillId="3" borderId="0" xfId="3" applyFont="1" applyFill="1" applyAlignment="1">
      <alignment horizontal="center"/>
    </xf>
    <xf numFmtId="0" fontId="17" fillId="3" borderId="0" xfId="3" applyFont="1" applyFill="1" applyAlignment="1">
      <alignment horizontal="center"/>
    </xf>
    <xf numFmtId="37" fontId="9" fillId="3" borderId="0" xfId="3" applyNumberFormat="1" applyFont="1" applyFill="1"/>
    <xf numFmtId="0" fontId="17" fillId="3" borderId="0" xfId="3" applyFont="1" applyFill="1"/>
    <xf numFmtId="0" fontId="17" fillId="3" borderId="0" xfId="3" applyFont="1" applyFill="1" applyBorder="1"/>
    <xf numFmtId="0" fontId="13" fillId="3" borderId="0" xfId="3" applyFont="1" applyFill="1" applyBorder="1"/>
    <xf numFmtId="0" fontId="13" fillId="4" borderId="0" xfId="3" applyFont="1" applyFill="1" applyAlignment="1"/>
    <xf numFmtId="49" fontId="17" fillId="4" borderId="0" xfId="3" applyNumberFormat="1" applyFont="1" applyFill="1" applyBorder="1" applyAlignment="1">
      <alignment horizontal="center"/>
    </xf>
    <xf numFmtId="43" fontId="9" fillId="4" borderId="0" xfId="3" applyNumberFormat="1" applyFont="1" applyFill="1" applyBorder="1"/>
    <xf numFmtId="165" fontId="9" fillId="4" borderId="0" xfId="8" applyNumberFormat="1" applyFont="1" applyFill="1" applyBorder="1" applyAlignment="1">
      <alignment horizontal="right"/>
    </xf>
    <xf numFmtId="165" fontId="13" fillId="4" borderId="0" xfId="3" applyNumberFormat="1" applyFont="1" applyFill="1" applyBorder="1" applyAlignment="1">
      <alignment horizontal="right"/>
    </xf>
    <xf numFmtId="165" fontId="9" fillId="4" borderId="0" xfId="3" applyNumberFormat="1" applyFont="1" applyFill="1" applyBorder="1" applyAlignment="1">
      <alignment horizontal="right"/>
    </xf>
    <xf numFmtId="165" fontId="13" fillId="4" borderId="0" xfId="2" applyNumberFormat="1" applyFont="1" applyFill="1" applyBorder="1" applyAlignment="1">
      <alignment horizontal="right"/>
    </xf>
    <xf numFmtId="165" fontId="9" fillId="4" borderId="0" xfId="2" applyNumberFormat="1" applyFont="1" applyFill="1" applyBorder="1" applyAlignment="1">
      <alignment horizontal="right"/>
    </xf>
    <xf numFmtId="165" fontId="9" fillId="4" borderId="0" xfId="3" applyNumberFormat="1" applyFont="1" applyFill="1" applyAlignment="1">
      <alignment horizontal="right"/>
    </xf>
    <xf numFmtId="165" fontId="9" fillId="4" borderId="0" xfId="2" applyNumberFormat="1" applyFont="1" applyFill="1" applyAlignment="1">
      <alignment horizontal="right"/>
    </xf>
    <xf numFmtId="165" fontId="0" fillId="4" borderId="0" xfId="2" applyNumberFormat="1" applyFont="1" applyFill="1" applyBorder="1" applyAlignment="1">
      <alignment horizontal="right"/>
    </xf>
    <xf numFmtId="165" fontId="0" fillId="4" borderId="0" xfId="2" applyNumberFormat="1" applyFont="1" applyFill="1" applyAlignment="1">
      <alignment horizontal="right"/>
    </xf>
    <xf numFmtId="165" fontId="13" fillId="4" borderId="0" xfId="2" applyNumberFormat="1" applyFont="1" applyFill="1" applyAlignment="1">
      <alignment horizontal="right"/>
    </xf>
    <xf numFmtId="165" fontId="13" fillId="4" borderId="0" xfId="1" applyNumberFormat="1" applyFont="1" applyFill="1" applyBorder="1" applyAlignment="1">
      <alignment horizontal="right"/>
    </xf>
    <xf numFmtId="43" fontId="9" fillId="4" borderId="0" xfId="0" applyNumberFormat="1" applyFont="1" applyFill="1" applyBorder="1"/>
    <xf numFmtId="165" fontId="9" fillId="4" borderId="0" xfId="1" applyNumberFormat="1" applyFont="1" applyFill="1" applyBorder="1"/>
    <xf numFmtId="165" fontId="9" fillId="4" borderId="0" xfId="2" applyNumberFormat="1" applyFont="1" applyFill="1" applyBorder="1"/>
    <xf numFmtId="165" fontId="13" fillId="4" borderId="0" xfId="1" applyNumberFormat="1" applyFont="1" applyFill="1" applyBorder="1"/>
    <xf numFmtId="165" fontId="13" fillId="4" borderId="0" xfId="0" applyNumberFormat="1" applyFont="1" applyFill="1" applyBorder="1"/>
    <xf numFmtId="165" fontId="9" fillId="4" borderId="0" xfId="0" applyNumberFormat="1" applyFont="1" applyFill="1" applyBorder="1"/>
    <xf numFmtId="37" fontId="9" fillId="4" borderId="0" xfId="0" applyNumberFormat="1" applyFont="1" applyFill="1" applyBorder="1"/>
    <xf numFmtId="167" fontId="0" fillId="4" borderId="0" xfId="0" applyNumberFormat="1" applyFont="1" applyFill="1" applyBorder="1"/>
    <xf numFmtId="0" fontId="9" fillId="4" borderId="0" xfId="3" applyFont="1" applyFill="1"/>
    <xf numFmtId="167" fontId="13" fillId="4" borderId="0" xfId="0" applyNumberFormat="1" applyFont="1" applyFill="1" applyBorder="1"/>
    <xf numFmtId="40" fontId="9" fillId="4" borderId="0" xfId="3" applyNumberFormat="1" applyFont="1" applyFill="1"/>
    <xf numFmtId="14" fontId="9" fillId="4" borderId="0" xfId="1" applyNumberFormat="1" applyFont="1" applyFill="1" applyAlignment="1">
      <alignment horizontal="center"/>
    </xf>
    <xf numFmtId="40" fontId="0" fillId="4" borderId="0" xfId="3" applyNumberFormat="1" applyFont="1" applyFill="1"/>
    <xf numFmtId="0" fontId="13" fillId="4" borderId="0" xfId="3" applyFont="1" applyFill="1" applyAlignment="1">
      <alignment horizontal="center"/>
    </xf>
    <xf numFmtId="0" fontId="17" fillId="4" borderId="0" xfId="3" applyFont="1" applyFill="1" applyAlignment="1">
      <alignment horizontal="center"/>
    </xf>
    <xf numFmtId="37" fontId="9" fillId="4" borderId="0" xfId="3" applyNumberFormat="1" applyFont="1" applyFill="1"/>
    <xf numFmtId="0" fontId="17" fillId="4" borderId="0" xfId="3" applyFont="1" applyFill="1"/>
    <xf numFmtId="0" fontId="17" fillId="4" borderId="0" xfId="3" applyFont="1" applyFill="1" applyBorder="1"/>
    <xf numFmtId="0" fontId="13" fillId="4" borderId="0" xfId="3" applyFont="1" applyFill="1" applyBorder="1"/>
    <xf numFmtId="0" fontId="0" fillId="4" borderId="0" xfId="0" applyFont="1" applyFill="1"/>
    <xf numFmtId="0" fontId="0" fillId="4" borderId="0" xfId="0" applyFill="1" applyAlignment="1">
      <alignment horizontal="center"/>
    </xf>
    <xf numFmtId="0" fontId="9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ill="1"/>
    <xf numFmtId="43" fontId="16" fillId="4" borderId="0" xfId="0" applyNumberFormat="1" applyFont="1" applyFill="1" applyBorder="1" applyAlignment="1">
      <alignment horizontal="center"/>
    </xf>
    <xf numFmtId="165" fontId="9" fillId="4" borderId="0" xfId="0" applyNumberFormat="1" applyFont="1" applyFill="1" applyAlignment="1">
      <alignment horizontal="right"/>
    </xf>
    <xf numFmtId="164" fontId="13" fillId="4" borderId="0" xfId="1" applyNumberFormat="1" applyFont="1" applyFill="1" applyBorder="1"/>
    <xf numFmtId="37" fontId="0" fillId="4" borderId="0" xfId="0" applyNumberFormat="1" applyFont="1" applyFill="1" applyBorder="1" applyAlignment="1">
      <alignment horizontal="right"/>
    </xf>
    <xf numFmtId="165" fontId="9" fillId="4" borderId="0" xfId="1" applyNumberFormat="1" applyFont="1" applyFill="1" applyBorder="1" applyAlignment="1">
      <alignment horizontal="right"/>
    </xf>
    <xf numFmtId="165" fontId="0" fillId="4" borderId="0" xfId="1" applyNumberFormat="1" applyFont="1" applyFill="1" applyBorder="1" applyAlignment="1">
      <alignment horizontal="right"/>
    </xf>
    <xf numFmtId="164" fontId="0" fillId="4" borderId="0" xfId="1" applyNumberFormat="1" applyFont="1" applyFill="1"/>
    <xf numFmtId="165" fontId="0" fillId="4" borderId="0" xfId="0" applyNumberFormat="1" applyFont="1" applyFill="1" applyBorder="1"/>
    <xf numFmtId="165" fontId="0" fillId="4" borderId="0" xfId="0" applyNumberFormat="1" applyFont="1" applyFill="1"/>
    <xf numFmtId="43" fontId="0" fillId="4" borderId="0" xfId="1" applyFont="1" applyFill="1"/>
    <xf numFmtId="40" fontId="0" fillId="4" borderId="0" xfId="0" applyNumberFormat="1" applyFont="1" applyFill="1"/>
    <xf numFmtId="165" fontId="13" fillId="4" borderId="1" xfId="1" applyNumberFormat="1" applyFont="1" applyFill="1" applyBorder="1"/>
    <xf numFmtId="165" fontId="13" fillId="4" borderId="1" xfId="0" applyNumberFormat="1" applyFont="1" applyFill="1" applyBorder="1"/>
    <xf numFmtId="165" fontId="13" fillId="4" borderId="2" xfId="1" applyNumberFormat="1" applyFont="1" applyFill="1" applyBorder="1"/>
    <xf numFmtId="165" fontId="13" fillId="4" borderId="1" xfId="1" applyNumberFormat="1" applyFont="1" applyFill="1" applyBorder="1" applyAlignment="1">
      <alignment horizontal="right"/>
    </xf>
    <xf numFmtId="165" fontId="13" fillId="4" borderId="3" xfId="1" applyNumberFormat="1" applyFont="1" applyFill="1" applyBorder="1" applyAlignment="1">
      <alignment horizontal="right"/>
    </xf>
    <xf numFmtId="165" fontId="13" fillId="4" borderId="2" xfId="0" applyNumberFormat="1" applyFont="1" applyFill="1" applyBorder="1"/>
    <xf numFmtId="0" fontId="10" fillId="4" borderId="0" xfId="0" applyFont="1" applyFill="1" applyAlignment="1">
      <alignment horizontal="left"/>
    </xf>
    <xf numFmtId="43" fontId="13" fillId="4" borderId="0" xfId="1" applyFont="1" applyFill="1" applyBorder="1"/>
    <xf numFmtId="40" fontId="0" fillId="4" borderId="0" xfId="0" applyNumberFormat="1" applyFont="1" applyFill="1" applyAlignment="1">
      <alignment horizontal="right"/>
    </xf>
    <xf numFmtId="0" fontId="0" fillId="3" borderId="0" xfId="0" applyFont="1" applyFill="1"/>
    <xf numFmtId="0" fontId="0" fillId="3" borderId="0" xfId="0" applyFill="1" applyAlignment="1">
      <alignment horizontal="center"/>
    </xf>
    <xf numFmtId="0" fontId="9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/>
    <xf numFmtId="43" fontId="16" fillId="3" borderId="0" xfId="0" applyNumberFormat="1" applyFont="1" applyFill="1" applyBorder="1" applyAlignment="1">
      <alignment horizontal="center"/>
    </xf>
    <xf numFmtId="165" fontId="9" fillId="3" borderId="0" xfId="0" applyNumberFormat="1" applyFont="1" applyFill="1" applyAlignment="1">
      <alignment horizontal="right"/>
    </xf>
    <xf numFmtId="165" fontId="9" fillId="3" borderId="0" xfId="1" applyNumberFormat="1" applyFont="1" applyFill="1" applyAlignment="1">
      <alignment horizontal="right"/>
    </xf>
    <xf numFmtId="165" fontId="17" fillId="3" borderId="0" xfId="2" applyNumberFormat="1" applyFont="1" applyFill="1" applyBorder="1" applyAlignment="1">
      <alignment horizontal="center"/>
    </xf>
    <xf numFmtId="164" fontId="13" fillId="3" borderId="0" xfId="1" applyNumberFormat="1" applyFont="1" applyFill="1" applyBorder="1"/>
    <xf numFmtId="37" fontId="0" fillId="3" borderId="0" xfId="0" applyNumberFormat="1" applyFont="1" applyFill="1" applyBorder="1" applyAlignment="1">
      <alignment horizontal="right"/>
    </xf>
    <xf numFmtId="165" fontId="9" fillId="3" borderId="0" xfId="1" applyNumberFormat="1" applyFont="1" applyFill="1" applyBorder="1" applyAlignment="1">
      <alignment horizontal="right"/>
    </xf>
    <xf numFmtId="165" fontId="0" fillId="3" borderId="0" xfId="1" applyNumberFormat="1" applyFont="1" applyFill="1" applyBorder="1" applyAlignment="1">
      <alignment horizontal="right"/>
    </xf>
    <xf numFmtId="165" fontId="0" fillId="3" borderId="0" xfId="0" applyNumberFormat="1" applyFont="1" applyFill="1" applyAlignment="1">
      <alignment horizontal="right"/>
    </xf>
    <xf numFmtId="165" fontId="9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/>
    <xf numFmtId="165" fontId="0" fillId="3" borderId="0" xfId="0" applyNumberFormat="1" applyFont="1" applyFill="1" applyBorder="1"/>
    <xf numFmtId="165" fontId="0" fillId="3" borderId="0" xfId="0" applyNumberFormat="1" applyFont="1" applyFill="1"/>
    <xf numFmtId="43" fontId="0" fillId="3" borderId="0" xfId="1" applyFont="1" applyFill="1"/>
    <xf numFmtId="40" fontId="0" fillId="3" borderId="0" xfId="0" applyNumberFormat="1" applyFont="1" applyFill="1"/>
    <xf numFmtId="0" fontId="0" fillId="3" borderId="0" xfId="0" applyFont="1" applyFill="1" applyBorder="1"/>
    <xf numFmtId="0" fontId="0" fillId="3" borderId="0" xfId="0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165" fontId="17" fillId="3" borderId="0" xfId="1" applyNumberFormat="1" applyFont="1" applyFill="1" applyBorder="1" applyAlignment="1">
      <alignment horizontal="center"/>
    </xf>
    <xf numFmtId="165" fontId="16" fillId="3" borderId="0" xfId="0" applyNumberFormat="1" applyFont="1" applyFill="1" applyBorder="1" applyAlignment="1">
      <alignment horizontal="right"/>
    </xf>
    <xf numFmtId="165" fontId="0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 applyBorder="1"/>
    <xf numFmtId="164" fontId="19" fillId="3" borderId="0" xfId="1" applyNumberFormat="1" applyFont="1" applyFill="1" applyBorder="1"/>
    <xf numFmtId="43" fontId="0" fillId="3" borderId="0" xfId="1" applyFont="1" applyFill="1" applyBorder="1"/>
    <xf numFmtId="40" fontId="0" fillId="3" borderId="0" xfId="0" applyNumberFormat="1" applyFont="1" applyFill="1" applyBorder="1"/>
    <xf numFmtId="0" fontId="10" fillId="3" borderId="0" xfId="0" applyFont="1" applyFill="1" applyAlignment="1">
      <alignment horizontal="left"/>
    </xf>
    <xf numFmtId="43" fontId="13" fillId="3" borderId="0" xfId="1" applyFont="1" applyFill="1" applyBorder="1"/>
    <xf numFmtId="40" fontId="0" fillId="3" borderId="0" xfId="0" applyNumberFormat="1" applyFont="1" applyFill="1" applyAlignment="1">
      <alignment horizontal="right"/>
    </xf>
    <xf numFmtId="165" fontId="0" fillId="4" borderId="0" xfId="0" applyNumberFormat="1" applyFill="1"/>
    <xf numFmtId="165" fontId="0" fillId="0" borderId="0" xfId="0" applyNumberFormat="1" applyFill="1"/>
    <xf numFmtId="0" fontId="15" fillId="0" borderId="0" xfId="3" applyFont="1" applyFill="1"/>
    <xf numFmtId="0" fontId="13" fillId="0" borderId="0" xfId="0" applyFont="1" applyFill="1" applyBorder="1" applyAlignment="1">
      <alignment horizontal="left"/>
    </xf>
    <xf numFmtId="43" fontId="17" fillId="0" borderId="0" xfId="1" applyFont="1" applyFill="1" applyBorder="1"/>
    <xf numFmtId="43" fontId="17" fillId="0" borderId="0" xfId="3" applyNumberFormat="1" applyFont="1" applyFill="1" applyBorder="1"/>
    <xf numFmtId="165" fontId="17" fillId="0" borderId="0" xfId="3" applyNumberFormat="1" applyFont="1" applyFill="1" applyBorder="1"/>
    <xf numFmtId="43" fontId="17" fillId="0" borderId="0" xfId="1" applyFont="1" applyFill="1"/>
    <xf numFmtId="43" fontId="13" fillId="0" borderId="0" xfId="3" applyNumberFormat="1" applyFont="1" applyFill="1" applyBorder="1"/>
    <xf numFmtId="43" fontId="30" fillId="0" borderId="0" xfId="1" applyFont="1" applyFill="1" applyBorder="1"/>
    <xf numFmtId="10" fontId="17" fillId="0" borderId="0" xfId="12" applyNumberFormat="1" applyFont="1" applyFill="1"/>
    <xf numFmtId="10" fontId="17" fillId="0" borderId="0" xfId="3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0" fillId="0" borderId="0" xfId="3" applyFont="1" applyFill="1" applyAlignment="1">
      <alignment horizontal="center"/>
    </xf>
    <xf numFmtId="43" fontId="0" fillId="0" borderId="0" xfId="0" applyNumberFormat="1" applyFont="1" applyFill="1" applyBorder="1"/>
    <xf numFmtId="170" fontId="17" fillId="0" borderId="0" xfId="1" applyNumberFormat="1" applyFont="1" applyFill="1" applyBorder="1"/>
    <xf numFmtId="165" fontId="13" fillId="0" borderId="0" xfId="3" applyNumberFormat="1" applyFont="1" applyFill="1" applyBorder="1"/>
    <xf numFmtId="0" fontId="17" fillId="2" borderId="0" xfId="3" applyFont="1" applyFill="1"/>
    <xf numFmtId="164" fontId="17" fillId="0" borderId="0" xfId="1" applyNumberFormat="1" applyFont="1" applyFill="1" applyBorder="1"/>
    <xf numFmtId="0" fontId="10" fillId="0" borderId="0" xfId="0" applyFont="1" applyFill="1" applyAlignment="1">
      <alignment horizontal="left"/>
    </xf>
    <xf numFmtId="0" fontId="10" fillId="0" borderId="0" xfId="3" applyFont="1" applyFill="1" applyAlignment="1">
      <alignment horizontal="left"/>
    </xf>
    <xf numFmtId="0" fontId="0" fillId="0" borderId="0" xfId="0" applyFill="1" applyBorder="1" applyAlignment="1">
      <alignment horizontal="center"/>
    </xf>
    <xf numFmtId="165" fontId="0" fillId="0" borderId="0" xfId="1" applyNumberFormat="1" applyFont="1" applyFill="1" applyBorder="1"/>
    <xf numFmtId="165" fontId="9" fillId="0" borderId="2" xfId="0" applyNumberFormat="1" applyFont="1" applyFill="1" applyBorder="1" applyAlignment="1">
      <alignment horizontal="right"/>
    </xf>
    <xf numFmtId="165" fontId="13" fillId="0" borderId="5" xfId="0" applyNumberFormat="1" applyFont="1" applyFill="1" applyBorder="1"/>
    <xf numFmtId="0" fontId="10" fillId="0" borderId="0" xfId="0" applyFont="1" applyAlignment="1">
      <alignment horizontal="left"/>
    </xf>
    <xf numFmtId="0" fontId="0" fillId="2" borderId="0" xfId="0" applyFill="1"/>
    <xf numFmtId="10" fontId="17" fillId="2" borderId="0" xfId="12" applyNumberFormat="1" applyFont="1" applyFill="1"/>
    <xf numFmtId="0" fontId="10" fillId="0" borderId="0" xfId="0" applyFont="1"/>
    <xf numFmtId="0" fontId="13" fillId="0" borderId="0" xfId="15" applyFont="1"/>
    <xf numFmtId="0" fontId="10" fillId="0" borderId="0" xfId="15" applyFont="1"/>
    <xf numFmtId="0" fontId="17" fillId="0" borderId="0" xfId="15" applyFont="1"/>
    <xf numFmtId="0" fontId="15" fillId="0" borderId="0" xfId="15" applyFont="1" applyAlignment="1">
      <alignment horizontal="center"/>
    </xf>
    <xf numFmtId="0" fontId="14" fillId="0" borderId="0" xfId="15" applyFont="1" applyAlignment="1">
      <alignment horizontal="center"/>
    </xf>
    <xf numFmtId="49" fontId="17" fillId="0" borderId="0" xfId="15" applyNumberFormat="1" applyFont="1" applyAlignment="1">
      <alignment horizontal="center"/>
    </xf>
    <xf numFmtId="49" fontId="9" fillId="0" borderId="0" xfId="15" applyNumberFormat="1" applyFont="1" applyAlignment="1">
      <alignment horizontal="center"/>
    </xf>
    <xf numFmtId="0" fontId="15" fillId="0" borderId="0" xfId="15" applyFont="1"/>
    <xf numFmtId="43" fontId="9" fillId="0" borderId="0" xfId="15" applyNumberFormat="1" applyFont="1"/>
    <xf numFmtId="0" fontId="9" fillId="0" borderId="0" xfId="15" applyFont="1"/>
    <xf numFmtId="0" fontId="17" fillId="0" borderId="0" xfId="15" applyFont="1" applyAlignment="1">
      <alignment horizontal="left"/>
    </xf>
    <xf numFmtId="165" fontId="0" fillId="0" borderId="0" xfId="15" applyNumberFormat="1" applyFont="1" applyAlignment="1">
      <alignment horizontal="right"/>
    </xf>
    <xf numFmtId="165" fontId="9" fillId="0" borderId="0" xfId="15" applyNumberFormat="1" applyFont="1" applyAlignment="1">
      <alignment horizontal="right"/>
    </xf>
    <xf numFmtId="165" fontId="0" fillId="0" borderId="3" xfId="15" applyNumberFormat="1" applyFont="1" applyBorder="1" applyAlignment="1">
      <alignment horizontal="right"/>
    </xf>
    <xf numFmtId="165" fontId="9" fillId="0" borderId="3" xfId="15" applyNumberFormat="1" applyFont="1" applyBorder="1" applyAlignment="1">
      <alignment horizontal="right"/>
    </xf>
    <xf numFmtId="0" fontId="13" fillId="0" borderId="0" xfId="15" applyFont="1" applyAlignment="1">
      <alignment horizontal="left"/>
    </xf>
    <xf numFmtId="165" fontId="13" fillId="0" borderId="3" xfId="15" applyNumberFormat="1" applyFont="1" applyBorder="1" applyAlignment="1">
      <alignment horizontal="right"/>
    </xf>
    <xf numFmtId="165" fontId="13" fillId="0" borderId="0" xfId="15" applyNumberFormat="1" applyFont="1" applyAlignment="1">
      <alignment horizontal="right"/>
    </xf>
    <xf numFmtId="0" fontId="15" fillId="0" borderId="0" xfId="15" applyFont="1" applyAlignment="1">
      <alignment horizontal="left"/>
    </xf>
    <xf numFmtId="43" fontId="17" fillId="0" borderId="0" xfId="1" applyFont="1"/>
    <xf numFmtId="165" fontId="14" fillId="0" borderId="0" xfId="15" applyNumberFormat="1" applyFont="1" applyAlignment="1">
      <alignment horizontal="center"/>
    </xf>
    <xf numFmtId="165" fontId="17" fillId="0" borderId="0" xfId="15" applyNumberFormat="1" applyFont="1" applyAlignment="1">
      <alignment horizontal="right"/>
    </xf>
    <xf numFmtId="165" fontId="13" fillId="0" borderId="1" xfId="15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165" fontId="13" fillId="0" borderId="0" xfId="16" applyNumberFormat="1" applyFont="1" applyAlignment="1">
      <alignment horizontal="right"/>
    </xf>
    <xf numFmtId="165" fontId="13" fillId="0" borderId="4" xfId="16" applyNumberFormat="1" applyFont="1" applyBorder="1" applyAlignment="1">
      <alignment horizontal="right"/>
    </xf>
    <xf numFmtId="0" fontId="15" fillId="0" borderId="0" xfId="0" applyFont="1"/>
    <xf numFmtId="165" fontId="9" fillId="0" borderId="0" xfId="16" applyNumberFormat="1" applyFont="1" applyAlignment="1">
      <alignment horizontal="right"/>
    </xf>
    <xf numFmtId="165" fontId="9" fillId="0" borderId="3" xfId="16" applyNumberFormat="1" applyFont="1" applyBorder="1" applyAlignment="1">
      <alignment horizontal="right"/>
    </xf>
    <xf numFmtId="165" fontId="0" fillId="0" borderId="0" xfId="16" applyNumberFormat="1" applyFont="1" applyAlignment="1">
      <alignment horizontal="right"/>
    </xf>
    <xf numFmtId="0" fontId="13" fillId="0" borderId="0" xfId="0" applyFont="1"/>
    <xf numFmtId="165" fontId="13" fillId="0" borderId="1" xfId="1" applyNumberFormat="1" applyFont="1" applyBorder="1" applyAlignment="1">
      <alignment horizontal="right"/>
    </xf>
    <xf numFmtId="165" fontId="13" fillId="0" borderId="0" xfId="1" applyNumberFormat="1" applyFont="1" applyAlignment="1">
      <alignment horizontal="right"/>
    </xf>
    <xf numFmtId="165" fontId="13" fillId="0" borderId="2" xfId="15" applyNumberFormat="1" applyFont="1" applyBorder="1" applyAlignment="1">
      <alignment horizontal="right"/>
    </xf>
    <xf numFmtId="0" fontId="10" fillId="0" borderId="0" xfId="15" applyFont="1" applyAlignment="1">
      <alignment horizontal="left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43" fontId="9" fillId="0" borderId="0" xfId="0" applyNumberFormat="1" applyFont="1"/>
    <xf numFmtId="0" fontId="9" fillId="0" borderId="0" xfId="0" applyFont="1"/>
    <xf numFmtId="0" fontId="17" fillId="0" borderId="0" xfId="0" applyFont="1" applyAlignment="1">
      <alignment horizontal="left"/>
    </xf>
    <xf numFmtId="165" fontId="17" fillId="0" borderId="0" xfId="15" applyNumberFormat="1" applyFont="1"/>
    <xf numFmtId="165" fontId="9" fillId="0" borderId="0" xfId="1" applyNumberFormat="1" applyFont="1"/>
    <xf numFmtId="164" fontId="17" fillId="0" borderId="0" xfId="1" applyNumberFormat="1" applyFont="1"/>
    <xf numFmtId="165" fontId="9" fillId="0" borderId="3" xfId="1" applyNumberFormat="1" applyFont="1" applyBorder="1"/>
    <xf numFmtId="0" fontId="15" fillId="0" borderId="0" xfId="0" applyFont="1" applyAlignment="1">
      <alignment horizontal="center"/>
    </xf>
    <xf numFmtId="165" fontId="13" fillId="0" borderId="4" xfId="1" applyNumberFormat="1" applyFont="1" applyBorder="1"/>
    <xf numFmtId="165" fontId="13" fillId="0" borderId="0" xfId="1" applyNumberFormat="1" applyFont="1"/>
    <xf numFmtId="165" fontId="13" fillId="0" borderId="0" xfId="0" applyNumberFormat="1" applyFont="1"/>
    <xf numFmtId="165" fontId="9" fillId="0" borderId="0" xfId="0" applyNumberFormat="1" applyFont="1"/>
    <xf numFmtId="37" fontId="9" fillId="0" borderId="0" xfId="0" applyNumberFormat="1" applyFont="1"/>
    <xf numFmtId="167" fontId="0" fillId="0" borderId="2" xfId="0" applyNumberFormat="1" applyBorder="1"/>
    <xf numFmtId="167" fontId="0" fillId="0" borderId="0" xfId="0" applyNumberFormat="1"/>
    <xf numFmtId="40" fontId="9" fillId="0" borderId="0" xfId="15" applyNumberFormat="1" applyFont="1"/>
    <xf numFmtId="37" fontId="9" fillId="0" borderId="0" xfId="15" applyNumberFormat="1" applyFont="1"/>
    <xf numFmtId="14" fontId="9" fillId="0" borderId="0" xfId="15" applyNumberFormat="1" applyFont="1" applyAlignment="1">
      <alignment horizontal="center"/>
    </xf>
    <xf numFmtId="0" fontId="0" fillId="0" borderId="0" xfId="15" applyFont="1"/>
    <xf numFmtId="38" fontId="9" fillId="0" borderId="0" xfId="15" applyNumberFormat="1" applyFont="1"/>
    <xf numFmtId="14" fontId="9" fillId="0" borderId="0" xfId="15" applyNumberFormat="1" applyFont="1" applyAlignment="1">
      <alignment horizontal="left"/>
    </xf>
    <xf numFmtId="38" fontId="9" fillId="0" borderId="4" xfId="15" applyNumberFormat="1" applyFont="1" applyBorder="1"/>
    <xf numFmtId="3" fontId="0" fillId="0" borderId="0" xfId="0" applyNumberFormat="1"/>
    <xf numFmtId="40" fontId="0" fillId="0" borderId="0" xfId="15" applyNumberFormat="1" applyFont="1"/>
    <xf numFmtId="43" fontId="0" fillId="0" borderId="0" xfId="15" applyNumberFormat="1" applyFont="1"/>
    <xf numFmtId="165" fontId="9" fillId="0" borderId="0" xfId="8" applyNumberFormat="1" applyFont="1" applyAlignment="1">
      <alignment horizontal="right"/>
    </xf>
    <xf numFmtId="165" fontId="9" fillId="0" borderId="3" xfId="8" applyNumberFormat="1" applyFont="1" applyBorder="1" applyAlignment="1">
      <alignment horizontal="right"/>
    </xf>
    <xf numFmtId="165" fontId="9" fillId="0" borderId="0" xfId="16" applyNumberFormat="1" applyFont="1"/>
    <xf numFmtId="0" fontId="14" fillId="2" borderId="0" xfId="15" applyFont="1" applyFill="1" applyAlignment="1">
      <alignment horizontal="center"/>
    </xf>
    <xf numFmtId="38" fontId="9" fillId="2" borderId="0" xfId="15" applyNumberFormat="1" applyFont="1" applyFill="1"/>
    <xf numFmtId="14" fontId="9" fillId="2" borderId="0" xfId="15" applyNumberFormat="1" applyFont="1" applyFill="1" applyAlignment="1">
      <alignment horizontal="left"/>
    </xf>
    <xf numFmtId="0" fontId="0" fillId="0" borderId="0" xfId="15" applyFont="1" applyAlignment="1">
      <alignment horizontal="right"/>
    </xf>
    <xf numFmtId="0" fontId="13" fillId="0" borderId="0" xfId="15" applyFont="1" applyAlignment="1"/>
    <xf numFmtId="0" fontId="17" fillId="0" borderId="0" xfId="15" applyFont="1" applyAlignment="1"/>
    <xf numFmtId="0" fontId="14" fillId="0" borderId="0" xfId="15" applyFont="1" applyAlignment="1"/>
    <xf numFmtId="0" fontId="10" fillId="0" borderId="0" xfId="15" applyFont="1" applyAlignment="1"/>
    <xf numFmtId="0" fontId="0" fillId="5" borderId="0" xfId="0" applyFill="1"/>
    <xf numFmtId="0" fontId="13" fillId="0" borderId="0" xfId="15" applyFont="1" applyBorder="1"/>
    <xf numFmtId="0" fontId="13" fillId="0" borderId="0" xfId="15" applyFont="1" applyBorder="1" applyAlignment="1"/>
    <xf numFmtId="0" fontId="17" fillId="0" borderId="0" xfId="15" applyFont="1" applyBorder="1" applyAlignment="1"/>
    <xf numFmtId="49" fontId="17" fillId="0" borderId="0" xfId="15" applyNumberFormat="1" applyFont="1" applyBorder="1" applyAlignment="1">
      <alignment horizontal="center"/>
    </xf>
    <xf numFmtId="0" fontId="14" fillId="0" borderId="0" xfId="15" applyFont="1" applyBorder="1" applyAlignment="1"/>
    <xf numFmtId="43" fontId="9" fillId="0" borderId="0" xfId="15" applyNumberFormat="1" applyFont="1" applyBorder="1"/>
    <xf numFmtId="165" fontId="9" fillId="0" borderId="0" xfId="8" applyNumberFormat="1" applyFont="1" applyBorder="1" applyAlignment="1">
      <alignment horizontal="right"/>
    </xf>
    <xf numFmtId="165" fontId="13" fillId="0" borderId="0" xfId="15" applyNumberFormat="1" applyFont="1" applyBorder="1" applyAlignment="1">
      <alignment horizontal="right"/>
    </xf>
    <xf numFmtId="165" fontId="9" fillId="0" borderId="0" xfId="15" applyNumberFormat="1" applyFont="1" applyBorder="1" applyAlignment="1">
      <alignment horizontal="right"/>
    </xf>
    <xf numFmtId="165" fontId="13" fillId="0" borderId="0" xfId="16" applyNumberFormat="1" applyFont="1" applyBorder="1" applyAlignment="1">
      <alignment horizontal="right"/>
    </xf>
    <xf numFmtId="165" fontId="9" fillId="0" borderId="0" xfId="16" applyNumberFormat="1" applyFont="1" applyBorder="1" applyAlignment="1">
      <alignment horizontal="right"/>
    </xf>
    <xf numFmtId="165" fontId="13" fillId="0" borderId="0" xfId="1" applyNumberFormat="1" applyFont="1" applyBorder="1" applyAlignment="1">
      <alignment horizontal="right"/>
    </xf>
    <xf numFmtId="43" fontId="9" fillId="0" borderId="0" xfId="0" applyNumberFormat="1" applyFont="1" applyBorder="1"/>
    <xf numFmtId="165" fontId="9" fillId="0" borderId="0" xfId="1" applyNumberFormat="1" applyFont="1" applyBorder="1"/>
    <xf numFmtId="165" fontId="13" fillId="0" borderId="0" xfId="1" applyNumberFormat="1" applyFont="1" applyBorder="1"/>
    <xf numFmtId="165" fontId="13" fillId="0" borderId="0" xfId="0" applyNumberFormat="1" applyFont="1" applyBorder="1"/>
    <xf numFmtId="165" fontId="9" fillId="0" borderId="0" xfId="0" applyNumberFormat="1" applyFont="1" applyBorder="1"/>
    <xf numFmtId="37" fontId="9" fillId="0" borderId="0" xfId="0" applyNumberFormat="1" applyFont="1" applyBorder="1"/>
    <xf numFmtId="167" fontId="0" fillId="0" borderId="0" xfId="0" applyNumberFormat="1" applyBorder="1"/>
    <xf numFmtId="40" fontId="9" fillId="0" borderId="0" xfId="15" applyNumberFormat="1" applyFont="1" applyBorder="1"/>
    <xf numFmtId="14" fontId="9" fillId="0" borderId="0" xfId="15" applyNumberFormat="1" applyFont="1" applyBorder="1" applyAlignment="1">
      <alignment horizontal="center"/>
    </xf>
    <xf numFmtId="38" fontId="9" fillId="0" borderId="0" xfId="15" applyNumberFormat="1" applyFont="1" applyBorder="1"/>
    <xf numFmtId="40" fontId="0" fillId="0" borderId="0" xfId="15" applyNumberFormat="1" applyFont="1" applyBorder="1"/>
    <xf numFmtId="165" fontId="13" fillId="0" borderId="4" xfId="2" applyNumberFormat="1" applyFont="1" applyFill="1" applyBorder="1" applyAlignment="1">
      <alignment horizontal="right"/>
    </xf>
    <xf numFmtId="0" fontId="10" fillId="0" borderId="0" xfId="15" applyFont="1" applyFill="1" applyAlignment="1">
      <alignment horizontal="left"/>
    </xf>
    <xf numFmtId="0" fontId="0" fillId="0" borderId="0" xfId="0" applyAlignment="1">
      <alignment horizontal="left"/>
    </xf>
    <xf numFmtId="164" fontId="17" fillId="0" borderId="0" xfId="1" applyNumberFormat="1" applyFont="1" applyFill="1"/>
    <xf numFmtId="165" fontId="17" fillId="0" borderId="0" xfId="3" applyNumberFormat="1" applyFont="1" applyFill="1"/>
    <xf numFmtId="168" fontId="9" fillId="0" borderId="0" xfId="2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right"/>
    </xf>
    <xf numFmtId="168" fontId="17" fillId="0" borderId="0" xfId="3" applyNumberFormat="1" applyFont="1" applyFill="1"/>
    <xf numFmtId="43" fontId="17" fillId="0" borderId="0" xfId="3" applyNumberFormat="1" applyFont="1" applyFill="1"/>
    <xf numFmtId="0" fontId="15" fillId="0" borderId="0" xfId="0" applyFont="1" applyFill="1" applyAlignment="1">
      <alignment horizontal="left"/>
    </xf>
    <xf numFmtId="165" fontId="0" fillId="0" borderId="0" xfId="3" applyNumberFormat="1" applyFont="1" applyFill="1" applyBorder="1" applyAlignment="1">
      <alignment horizontal="right"/>
    </xf>
    <xf numFmtId="165" fontId="13" fillId="0" borderId="0" xfId="3" applyNumberFormat="1" applyFont="1" applyFill="1" applyBorder="1" applyAlignment="1">
      <alignment horizontal="center"/>
    </xf>
    <xf numFmtId="43" fontId="9" fillId="0" borderId="0" xfId="1" applyFont="1" applyFill="1" applyAlignment="1">
      <alignment horizontal="center"/>
    </xf>
    <xf numFmtId="43" fontId="13" fillId="0" borderId="1" xfId="1" applyFont="1" applyFill="1" applyBorder="1" applyAlignment="1">
      <alignment horizontal="right"/>
    </xf>
    <xf numFmtId="43" fontId="13" fillId="0" borderId="0" xfId="1" applyFont="1" applyFill="1" applyAlignment="1">
      <alignment horizontal="center"/>
    </xf>
    <xf numFmtId="165" fontId="9" fillId="0" borderId="0" xfId="1" applyNumberFormat="1" applyFont="1" applyFill="1" applyAlignment="1">
      <alignment horizontal="center"/>
    </xf>
    <xf numFmtId="165" fontId="9" fillId="0" borderId="3" xfId="1" applyNumberFormat="1" applyFont="1" applyFill="1" applyBorder="1" applyAlignment="1">
      <alignment horizontal="right"/>
    </xf>
    <xf numFmtId="165" fontId="9" fillId="0" borderId="5" xfId="1" applyNumberFormat="1" applyFont="1" applyFill="1" applyBorder="1" applyAlignment="1">
      <alignment horizontal="right"/>
    </xf>
    <xf numFmtId="165" fontId="0" fillId="0" borderId="0" xfId="1" applyNumberFormat="1" applyFont="1" applyFill="1" applyAlignment="1"/>
    <xf numFmtId="165" fontId="9" fillId="0" borderId="0" xfId="1" applyNumberFormat="1" applyFont="1" applyFill="1" applyAlignment="1"/>
    <xf numFmtId="165" fontId="9" fillId="0" borderId="0" xfId="1" applyNumberFormat="1" applyFont="1" applyFill="1" applyBorder="1" applyAlignment="1"/>
    <xf numFmtId="165" fontId="13" fillId="0" borderId="1" xfId="1" applyNumberFormat="1" applyFont="1" applyFill="1" applyBorder="1" applyAlignment="1"/>
    <xf numFmtId="165" fontId="13" fillId="0" borderId="0" xfId="1" applyNumberFormat="1" applyFont="1" applyFill="1" applyBorder="1" applyAlignment="1"/>
    <xf numFmtId="165" fontId="13" fillId="0" borderId="0" xfId="1" applyNumberFormat="1" applyFont="1" applyFill="1" applyAlignment="1"/>
    <xf numFmtId="165" fontId="13" fillId="0" borderId="2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13" fillId="0" borderId="0" xfId="1" applyNumberFormat="1" applyFont="1" applyFill="1" applyAlignment="1"/>
    <xf numFmtId="164" fontId="9" fillId="0" borderId="0" xfId="1" applyNumberFormat="1" applyFont="1" applyFill="1" applyAlignment="1"/>
    <xf numFmtId="164" fontId="27" fillId="0" borderId="0" xfId="1" applyNumberFormat="1" applyFont="1" applyFill="1" applyAlignment="1"/>
    <xf numFmtId="43" fontId="13" fillId="0" borderId="0" xfId="0" applyNumberFormat="1" applyFont="1" applyFill="1" applyBorder="1"/>
    <xf numFmtId="165" fontId="0" fillId="0" borderId="0" xfId="8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17" fillId="0" borderId="0" xfId="3" applyFont="1" applyFill="1" applyAlignment="1">
      <alignment horizontal="center"/>
    </xf>
    <xf numFmtId="0" fontId="13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43" fontId="0" fillId="0" borderId="0" xfId="1" applyFont="1" applyFill="1" applyBorder="1"/>
    <xf numFmtId="40" fontId="0" fillId="0" borderId="0" xfId="0" applyNumberFormat="1" applyFont="1" applyFill="1" applyBorder="1"/>
    <xf numFmtId="164" fontId="0" fillId="0" borderId="0" xfId="3" applyNumberFormat="1" applyFont="1" applyFill="1" applyBorder="1" applyAlignment="1">
      <alignment horizontal="right"/>
    </xf>
    <xf numFmtId="165" fontId="13" fillId="0" borderId="3" xfId="2" applyNumberFormat="1" applyFont="1" applyFill="1" applyBorder="1" applyAlignment="1">
      <alignment horizontal="right"/>
    </xf>
    <xf numFmtId="165" fontId="0" fillId="0" borderId="0" xfId="1" applyNumberFormat="1" applyFont="1" applyFill="1"/>
    <xf numFmtId="164" fontId="9" fillId="0" borderId="0" xfId="1" applyNumberFormat="1" applyFont="1" applyFill="1"/>
    <xf numFmtId="0" fontId="10" fillId="0" borderId="0" xfId="0" applyFont="1" applyFill="1" applyAlignment="1">
      <alignment horizontal="left"/>
    </xf>
    <xf numFmtId="0" fontId="17" fillId="0" borderId="0" xfId="3" applyFont="1" applyFill="1" applyAlignment="1">
      <alignment horizontal="center"/>
    </xf>
    <xf numFmtId="0" fontId="10" fillId="0" borderId="0" xfId="3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13" fillId="0" borderId="0" xfId="15" applyFont="1" applyFill="1" applyAlignment="1">
      <alignment horizontal="left"/>
    </xf>
    <xf numFmtId="0" fontId="15" fillId="0" borderId="0" xfId="15" applyFont="1" applyFill="1" applyAlignment="1">
      <alignment horizontal="center"/>
    </xf>
    <xf numFmtId="165" fontId="13" fillId="0" borderId="0" xfId="15" applyNumberFormat="1" applyFont="1" applyFill="1" applyBorder="1" applyAlignment="1">
      <alignment horizontal="right"/>
    </xf>
    <xf numFmtId="165" fontId="13" fillId="0" borderId="0" xfId="16" applyNumberFormat="1" applyFont="1" applyFill="1" applyBorder="1" applyAlignment="1">
      <alignment horizontal="right"/>
    </xf>
    <xf numFmtId="0" fontId="0" fillId="0" borderId="0" xfId="0" applyFill="1" applyBorder="1"/>
    <xf numFmtId="0" fontId="13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165" fontId="13" fillId="0" borderId="1" xfId="3" applyNumberFormat="1" applyFont="1" applyFill="1" applyBorder="1" applyAlignment="1">
      <alignment horizontal="center"/>
    </xf>
    <xf numFmtId="165" fontId="13" fillId="0" borderId="2" xfId="3" applyNumberFormat="1" applyFont="1" applyFill="1" applyBorder="1" applyAlignment="1">
      <alignment horizontal="center"/>
    </xf>
    <xf numFmtId="0" fontId="14" fillId="0" borderId="0" xfId="3" applyNumberFormat="1" applyFont="1" applyFill="1" applyAlignment="1">
      <alignment horizontal="left"/>
    </xf>
    <xf numFmtId="0" fontId="12" fillId="0" borderId="0" xfId="3" applyFont="1" applyFill="1" applyAlignment="1">
      <alignment horizontal="center"/>
    </xf>
    <xf numFmtId="0" fontId="23" fillId="0" borderId="0" xfId="3" applyFont="1" applyFill="1" applyAlignment="1">
      <alignment horizontal="center"/>
    </xf>
    <xf numFmtId="165" fontId="14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165" fontId="13" fillId="0" borderId="5" xfId="3" applyNumberFormat="1" applyFont="1" applyFill="1" applyBorder="1" applyAlignment="1">
      <alignment horizontal="right"/>
    </xf>
    <xf numFmtId="0" fontId="13" fillId="0" borderId="0" xfId="3" applyFont="1" applyFill="1" applyBorder="1" applyAlignment="1">
      <alignment horizontal="left"/>
    </xf>
    <xf numFmtId="0" fontId="10" fillId="0" borderId="0" xfId="3" applyFont="1" applyFill="1" applyAlignment="1">
      <alignment horizontal="left"/>
    </xf>
    <xf numFmtId="0" fontId="14" fillId="0" borderId="0" xfId="3" applyFont="1" applyFill="1" applyAlignment="1">
      <alignment horizontal="center"/>
    </xf>
    <xf numFmtId="0" fontId="14" fillId="0" borderId="0" xfId="3" applyFont="1" applyFill="1" applyAlignment="1">
      <alignment horizontal="center"/>
    </xf>
    <xf numFmtId="0" fontId="15" fillId="0" borderId="0" xfId="3" applyFont="1" applyAlignment="1">
      <alignment horizontal="left"/>
    </xf>
    <xf numFmtId="164" fontId="9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/>
    <xf numFmtId="164" fontId="9" fillId="0" borderId="3" xfId="1" applyNumberFormat="1" applyFont="1" applyFill="1" applyBorder="1" applyAlignment="1">
      <alignment horizontal="right"/>
    </xf>
    <xf numFmtId="164" fontId="17" fillId="0" borderId="0" xfId="3" applyNumberFormat="1" applyFont="1" applyFill="1"/>
    <xf numFmtId="165" fontId="9" fillId="0" borderId="0" xfId="0" applyNumberFormat="1" applyFont="1" applyAlignment="1">
      <alignment horizontal="right"/>
    </xf>
    <xf numFmtId="37" fontId="9" fillId="0" borderId="0" xfId="1" applyNumberFormat="1" applyFont="1" applyFill="1" applyAlignment="1">
      <alignment horizontal="right"/>
    </xf>
    <xf numFmtId="0" fontId="14" fillId="0" borderId="0" xfId="3" applyFont="1" applyFill="1" applyAlignment="1">
      <alignment horizontal="center"/>
    </xf>
    <xf numFmtId="171" fontId="0" fillId="0" borderId="2" xfId="0" applyNumberFormat="1" applyFont="1" applyFill="1" applyBorder="1"/>
    <xf numFmtId="0" fontId="15" fillId="0" borderId="0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left"/>
    </xf>
    <xf numFmtId="164" fontId="9" fillId="0" borderId="0" xfId="2" applyNumberFormat="1" applyFont="1" applyFill="1" applyBorder="1" applyAlignment="1">
      <alignment horizontal="right"/>
    </xf>
    <xf numFmtId="0" fontId="14" fillId="0" borderId="0" xfId="3" applyFont="1" applyFill="1" applyAlignment="1">
      <alignment horizontal="center"/>
    </xf>
    <xf numFmtId="0" fontId="13" fillId="0" borderId="0" xfId="18" applyFont="1"/>
    <xf numFmtId="0" fontId="9" fillId="0" borderId="0" xfId="18" applyFont="1"/>
    <xf numFmtId="0" fontId="10" fillId="0" borderId="0" xfId="18" applyFont="1" applyAlignment="1">
      <alignment horizontal="left"/>
    </xf>
    <xf numFmtId="166" fontId="9" fillId="0" borderId="0" xfId="18" applyNumberFormat="1" applyFont="1"/>
    <xf numFmtId="40" fontId="9" fillId="0" borderId="0" xfId="18" applyNumberFormat="1" applyFont="1"/>
    <xf numFmtId="0" fontId="10" fillId="0" borderId="0" xfId="18" applyFont="1"/>
    <xf numFmtId="0" fontId="13" fillId="0" borderId="0" xfId="18" applyFont="1" applyAlignment="1">
      <alignment horizontal="left"/>
    </xf>
    <xf numFmtId="0" fontId="13" fillId="0" borderId="0" xfId="19" applyFont="1"/>
    <xf numFmtId="49" fontId="9" fillId="0" borderId="0" xfId="19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18" applyFont="1" applyAlignment="1">
      <alignment horizontal="center"/>
    </xf>
    <xf numFmtId="0" fontId="15" fillId="0" borderId="0" xfId="18" applyFont="1"/>
    <xf numFmtId="164" fontId="25" fillId="0" borderId="0" xfId="18" applyNumberFormat="1" applyFont="1" applyAlignment="1">
      <alignment horizontal="center"/>
    </xf>
    <xf numFmtId="43" fontId="9" fillId="0" borderId="0" xfId="18" applyNumberFormat="1" applyFont="1"/>
    <xf numFmtId="43" fontId="17" fillId="0" borderId="0" xfId="18" applyNumberFormat="1" applyFont="1"/>
    <xf numFmtId="0" fontId="0" fillId="0" borderId="0" xfId="18" applyFont="1"/>
    <xf numFmtId="0" fontId="14" fillId="0" borderId="0" xfId="18" applyFont="1"/>
    <xf numFmtId="165" fontId="9" fillId="0" borderId="0" xfId="18" applyNumberFormat="1" applyFont="1"/>
    <xf numFmtId="0" fontId="0" fillId="0" borderId="0" xfId="0" quotePrefix="1" applyAlignment="1">
      <alignment horizontal="left"/>
    </xf>
    <xf numFmtId="39" fontId="9" fillId="0" borderId="0" xfId="18" applyNumberFormat="1" applyFont="1"/>
    <xf numFmtId="37" fontId="9" fillId="0" borderId="0" xfId="18" applyNumberFormat="1" applyFont="1"/>
    <xf numFmtId="164" fontId="9" fillId="0" borderId="0" xfId="18" applyNumberFormat="1" applyFont="1"/>
    <xf numFmtId="0" fontId="24" fillId="0" borderId="0" xfId="18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vertical="center" wrapText="1"/>
    </xf>
    <xf numFmtId="3" fontId="9" fillId="0" borderId="0" xfId="0" applyNumberFormat="1" applyFont="1" applyAlignment="1">
      <alignment horizontal="justify" vertical="center" wrapText="1"/>
    </xf>
    <xf numFmtId="0" fontId="0" fillId="0" borderId="0" xfId="18" applyFont="1" applyFill="1"/>
    <xf numFmtId="0" fontId="9" fillId="0" borderId="0" xfId="18" applyFont="1" applyFill="1"/>
    <xf numFmtId="0" fontId="10" fillId="0" borderId="0" xfId="21" applyFont="1" applyAlignment="1">
      <alignment horizontal="left"/>
    </xf>
    <xf numFmtId="0" fontId="13" fillId="0" borderId="0" xfId="21" applyFont="1" applyAlignment="1">
      <alignment horizontal="left"/>
    </xf>
    <xf numFmtId="0" fontId="15" fillId="0" borderId="0" xfId="21" applyFont="1" applyAlignment="1">
      <alignment horizontal="center"/>
    </xf>
    <xf numFmtId="165" fontId="13" fillId="0" borderId="0" xfId="21" applyNumberFormat="1" applyFont="1" applyAlignment="1">
      <alignment horizontal="right"/>
    </xf>
    <xf numFmtId="165" fontId="13" fillId="0" borderId="0" xfId="22" applyNumberFormat="1" applyFont="1" applyFill="1" applyBorder="1" applyAlignment="1">
      <alignment horizontal="right"/>
    </xf>
    <xf numFmtId="165" fontId="9" fillId="0" borderId="0" xfId="22" applyNumberFormat="1" applyFont="1" applyFill="1" applyBorder="1" applyAlignment="1">
      <alignment horizontal="right"/>
    </xf>
    <xf numFmtId="165" fontId="13" fillId="0" borderId="1" xfId="22" applyNumberFormat="1" applyFont="1" applyFill="1" applyBorder="1" applyAlignment="1">
      <alignment horizontal="right"/>
    </xf>
    <xf numFmtId="165" fontId="13" fillId="0" borderId="2" xfId="22" applyNumberFormat="1" applyFont="1" applyFill="1" applyBorder="1" applyAlignment="1">
      <alignment horizontal="right"/>
    </xf>
    <xf numFmtId="0" fontId="21" fillId="0" borderId="0" xfId="21" applyFont="1"/>
    <xf numFmtId="0" fontId="18" fillId="0" borderId="0" xfId="21" applyFont="1"/>
    <xf numFmtId="0" fontId="22" fillId="0" borderId="0" xfId="21" applyFont="1"/>
    <xf numFmtId="0" fontId="9" fillId="0" borderId="0" xfId="21" applyFont="1" applyAlignment="1">
      <alignment horizontal="left"/>
    </xf>
    <xf numFmtId="0" fontId="14" fillId="0" borderId="0" xfId="21" applyFont="1" applyAlignment="1">
      <alignment horizontal="center"/>
    </xf>
    <xf numFmtId="0" fontId="9" fillId="0" borderId="0" xfId="21" applyFont="1" applyAlignment="1">
      <alignment horizontal="center"/>
    </xf>
    <xf numFmtId="0" fontId="0" fillId="0" borderId="0" xfId="21" applyFont="1" applyAlignment="1">
      <alignment horizontal="center"/>
    </xf>
    <xf numFmtId="0" fontId="9" fillId="0" borderId="0" xfId="21" applyFont="1"/>
    <xf numFmtId="0" fontId="17" fillId="0" borderId="0" xfId="21" applyFont="1" applyAlignment="1">
      <alignment horizontal="center"/>
    </xf>
    <xf numFmtId="165" fontId="9" fillId="0" borderId="0" xfId="21" applyNumberFormat="1" applyFont="1" applyAlignment="1">
      <alignment horizontal="right"/>
    </xf>
    <xf numFmtId="0" fontId="0" fillId="0" borderId="0" xfId="21" applyFont="1" applyAlignment="1">
      <alignment horizontal="left"/>
    </xf>
    <xf numFmtId="165" fontId="13" fillId="0" borderId="0" xfId="21" applyNumberFormat="1" applyFont="1" applyAlignment="1">
      <alignment horizontal="center"/>
    </xf>
    <xf numFmtId="0" fontId="17" fillId="0" borderId="0" xfId="21" applyFont="1"/>
    <xf numFmtId="165" fontId="9" fillId="0" borderId="0" xfId="21" applyNumberFormat="1" applyFont="1" applyAlignment="1">
      <alignment horizontal="center"/>
    </xf>
    <xf numFmtId="165" fontId="0" fillId="0" borderId="0" xfId="22" applyNumberFormat="1" applyFont="1" applyFill="1" applyBorder="1" applyAlignment="1">
      <alignment horizontal="right"/>
    </xf>
    <xf numFmtId="0" fontId="13" fillId="0" borderId="0" xfId="21" applyFont="1"/>
    <xf numFmtId="0" fontId="17" fillId="2" borderId="0" xfId="21" applyFont="1" applyFill="1"/>
    <xf numFmtId="0" fontId="1" fillId="0" borderId="0" xfId="21"/>
    <xf numFmtId="0" fontId="14" fillId="0" borderId="0" xfId="21" applyFont="1"/>
    <xf numFmtId="165" fontId="13" fillId="0" borderId="0" xfId="22" applyNumberFormat="1" applyFont="1" applyFill="1" applyAlignment="1">
      <alignment horizontal="right"/>
    </xf>
    <xf numFmtId="165" fontId="1" fillId="0" borderId="0" xfId="21" applyNumberFormat="1"/>
    <xf numFmtId="165" fontId="9" fillId="0" borderId="3" xfId="21" applyNumberFormat="1" applyFont="1" applyBorder="1" applyAlignment="1">
      <alignment horizontal="right"/>
    </xf>
    <xf numFmtId="165" fontId="17" fillId="2" borderId="0" xfId="21" applyNumberFormat="1" applyFont="1" applyFill="1"/>
    <xf numFmtId="168" fontId="17" fillId="2" borderId="0" xfId="21" applyNumberFormat="1" applyFont="1" applyFill="1"/>
    <xf numFmtId="0" fontId="1" fillId="2" borderId="0" xfId="21" applyFill="1"/>
    <xf numFmtId="43" fontId="17" fillId="2" borderId="0" xfId="21" applyNumberFormat="1" applyFont="1" applyFill="1"/>
    <xf numFmtId="165" fontId="9" fillId="0" borderId="0" xfId="15" applyNumberFormat="1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9" fillId="2" borderId="0" xfId="18" applyFont="1" applyFill="1"/>
    <xf numFmtId="0" fontId="34" fillId="0" borderId="0" xfId="3" applyFont="1" applyFill="1" applyBorder="1" applyAlignment="1"/>
    <xf numFmtId="165" fontId="9" fillId="0" borderId="0" xfId="21" applyNumberFormat="1" applyFont="1" applyFill="1" applyAlignment="1">
      <alignment horizontal="right"/>
    </xf>
    <xf numFmtId="165" fontId="13" fillId="0" borderId="0" xfId="21" applyNumberFormat="1" applyFont="1" applyFill="1" applyAlignment="1">
      <alignment horizontal="center"/>
    </xf>
    <xf numFmtId="165" fontId="13" fillId="0" borderId="0" xfId="21" applyNumberFormat="1" applyFont="1" applyFill="1" applyAlignment="1">
      <alignment horizontal="right"/>
    </xf>
    <xf numFmtId="165" fontId="9" fillId="0" borderId="0" xfId="21" applyNumberFormat="1" applyFont="1" applyFill="1" applyAlignment="1">
      <alignment horizontal="center"/>
    </xf>
    <xf numFmtId="164" fontId="9" fillId="0" borderId="0" xfId="1" applyNumberFormat="1" applyFont="1" applyFill="1" applyBorder="1" applyAlignment="1">
      <alignment horizontal="right"/>
    </xf>
    <xf numFmtId="0" fontId="14" fillId="0" borderId="0" xfId="3" applyFont="1" applyFill="1" applyAlignment="1">
      <alignment horizontal="center"/>
    </xf>
    <xf numFmtId="164" fontId="9" fillId="0" borderId="0" xfId="3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/>
    <xf numFmtId="0" fontId="26" fillId="0" borderId="0" xfId="18" applyFont="1" applyFill="1"/>
    <xf numFmtId="0" fontId="33" fillId="0" borderId="0" xfId="18" applyFont="1" applyFill="1" applyAlignment="1">
      <alignment horizontal="center"/>
    </xf>
    <xf numFmtId="9" fontId="0" fillId="0" borderId="0" xfId="12" applyFont="1" applyFill="1"/>
    <xf numFmtId="0" fontId="14" fillId="0" borderId="0" xfId="18" applyFont="1" applyAlignment="1">
      <alignment horizontal="center"/>
    </xf>
    <xf numFmtId="0" fontId="14" fillId="0" borderId="0" xfId="18" applyFont="1" applyFill="1" applyAlignment="1">
      <alignment horizontal="center"/>
    </xf>
    <xf numFmtId="0" fontId="24" fillId="0" borderId="0" xfId="18" applyFont="1" applyFill="1"/>
    <xf numFmtId="0" fontId="0" fillId="0" borderId="0" xfId="18" applyFont="1" applyAlignment="1"/>
    <xf numFmtId="0" fontId="14" fillId="0" borderId="0" xfId="3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14" fillId="0" borderId="0" xfId="3" applyFont="1" applyFill="1" applyAlignment="1">
      <alignment horizontal="center"/>
    </xf>
    <xf numFmtId="0" fontId="14" fillId="0" borderId="0" xfId="3" applyFont="1" applyFill="1" applyAlignment="1">
      <alignment horizontal="center"/>
    </xf>
    <xf numFmtId="165" fontId="0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164" fontId="9" fillId="0" borderId="0" xfId="18" applyNumberFormat="1" applyFont="1" applyFill="1"/>
    <xf numFmtId="165" fontId="0" fillId="0" borderId="3" xfId="3" applyNumberFormat="1" applyFont="1" applyFill="1" applyBorder="1" applyAlignment="1">
      <alignment horizontal="right"/>
    </xf>
    <xf numFmtId="0" fontId="14" fillId="0" borderId="0" xfId="21" applyFont="1" applyAlignment="1">
      <alignment horizontal="center"/>
    </xf>
    <xf numFmtId="0" fontId="0" fillId="0" borderId="0" xfId="3" applyFont="1" applyAlignment="1">
      <alignment horizontal="left"/>
    </xf>
    <xf numFmtId="43" fontId="17" fillId="0" borderId="0" xfId="1" applyFont="1" applyFill="1" applyAlignment="1">
      <alignment horizontal="right"/>
    </xf>
    <xf numFmtId="43" fontId="0" fillId="0" borderId="0" xfId="12" applyNumberFormat="1" applyFont="1" applyFill="1"/>
    <xf numFmtId="43" fontId="9" fillId="0" borderId="0" xfId="1" applyFont="1"/>
    <xf numFmtId="164" fontId="0" fillId="0" borderId="0" xfId="1" applyNumberFormat="1" applyFont="1" applyFill="1" applyBorder="1" applyAlignment="1"/>
    <xf numFmtId="165" fontId="0" fillId="2" borderId="0" xfId="0" applyNumberFormat="1" applyFill="1"/>
    <xf numFmtId="171" fontId="0" fillId="0" borderId="6" xfId="0" applyNumberFormat="1" applyFont="1" applyFill="1" applyBorder="1"/>
    <xf numFmtId="0" fontId="14" fillId="0" borderId="0" xfId="3" applyFont="1" applyFill="1" applyAlignment="1">
      <alignment horizontal="center"/>
    </xf>
    <xf numFmtId="0" fontId="0" fillId="0" borderId="0" xfId="19" applyNumberFormat="1" applyFont="1" applyAlignment="1">
      <alignment horizontal="center"/>
    </xf>
    <xf numFmtId="0" fontId="9" fillId="0" borderId="0" xfId="19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ont="1" applyFill="1" applyBorder="1"/>
    <xf numFmtId="43" fontId="13" fillId="0" borderId="0" xfId="0" applyNumberFormat="1" applyFont="1" applyFill="1"/>
    <xf numFmtId="164" fontId="0" fillId="0" borderId="0" xfId="0" applyNumberFormat="1" applyFont="1" applyFill="1"/>
    <xf numFmtId="0" fontId="14" fillId="0" borderId="0" xfId="18" applyFont="1" applyAlignment="1">
      <alignment horizontal="center"/>
    </xf>
    <xf numFmtId="0" fontId="14" fillId="0" borderId="0" xfId="3" applyFont="1" applyFill="1" applyAlignment="1">
      <alignment horizontal="center"/>
    </xf>
    <xf numFmtId="0" fontId="14" fillId="0" borderId="0" xfId="18" applyFont="1" applyAlignment="1">
      <alignment horizontal="center"/>
    </xf>
    <xf numFmtId="0" fontId="14" fillId="0" borderId="0" xfId="18" applyFont="1" applyAlignment="1">
      <alignment horizontal="center"/>
    </xf>
    <xf numFmtId="0" fontId="14" fillId="0" borderId="0" xfId="3" applyFont="1" applyFill="1" applyAlignment="1">
      <alignment horizontal="center"/>
    </xf>
    <xf numFmtId="0" fontId="13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14" fillId="0" borderId="0" xfId="18" applyFont="1" applyAlignment="1">
      <alignment horizontal="center"/>
    </xf>
    <xf numFmtId="165" fontId="0" fillId="0" borderId="3" xfId="8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7" fillId="0" borderId="0" xfId="3" applyFont="1" applyFill="1" applyAlignment="1">
      <alignment horizontal="center"/>
    </xf>
    <xf numFmtId="0" fontId="13" fillId="0" borderId="0" xfId="3" applyFont="1" applyFill="1" applyAlignment="1">
      <alignment horizontal="center"/>
    </xf>
    <xf numFmtId="0" fontId="14" fillId="0" borderId="0" xfId="3" applyFont="1" applyFill="1" applyBorder="1" applyAlignment="1">
      <alignment horizontal="center"/>
    </xf>
    <xf numFmtId="0" fontId="13" fillId="0" borderId="0" xfId="15" applyFont="1" applyAlignment="1">
      <alignment horizontal="center"/>
    </xf>
    <xf numFmtId="0" fontId="17" fillId="0" borderId="0" xfId="15" applyFont="1" applyAlignment="1">
      <alignment horizontal="center"/>
    </xf>
    <xf numFmtId="0" fontId="14" fillId="0" borderId="0" xfId="15" applyFont="1" applyAlignment="1">
      <alignment horizontal="center"/>
    </xf>
    <xf numFmtId="0" fontId="10" fillId="0" borderId="0" xfId="3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0" fillId="0" borderId="3" xfId="3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3" fillId="0" borderId="0" xfId="21" applyFont="1" applyAlignment="1">
      <alignment horizontal="center"/>
    </xf>
    <xf numFmtId="0" fontId="0" fillId="0" borderId="3" xfId="21" applyFont="1" applyBorder="1" applyAlignment="1">
      <alignment horizontal="center"/>
    </xf>
    <xf numFmtId="0" fontId="14" fillId="0" borderId="0" xfId="21" applyFont="1" applyAlignment="1">
      <alignment horizontal="center"/>
    </xf>
    <xf numFmtId="0" fontId="17" fillId="0" borderId="0" xfId="19" applyFont="1" applyAlignment="1">
      <alignment horizontal="center"/>
    </xf>
    <xf numFmtId="0" fontId="14" fillId="0" borderId="0" xfId="18" applyFont="1" applyAlignment="1">
      <alignment horizontal="center"/>
    </xf>
    <xf numFmtId="0" fontId="13" fillId="0" borderId="0" xfId="18" applyFont="1" applyAlignment="1">
      <alignment horizontal="center"/>
    </xf>
  </cellXfs>
  <cellStyles count="23">
    <cellStyle name="Comma" xfId="1" builtinId="3"/>
    <cellStyle name="Comma 4" xfId="2" xr:uid="{00000000-0005-0000-0000-000001000000}"/>
    <cellStyle name="Comma 4 2" xfId="5" xr:uid="{00000000-0005-0000-0000-000002000000}"/>
    <cellStyle name="Comma 4 2 2" xfId="10" xr:uid="{00000000-0005-0000-0000-000003000000}"/>
    <cellStyle name="Comma 4 3" xfId="7" xr:uid="{00000000-0005-0000-0000-000004000000}"/>
    <cellStyle name="Comma 4 4" xfId="16" xr:uid="{BE7D0B78-F96B-4ACD-B38D-41B13BBA155C}"/>
    <cellStyle name="Comma 4 4 2" xfId="22" xr:uid="{20384BB6-483F-4E1E-BE28-525E8ACB8780}"/>
    <cellStyle name="Normal" xfId="0" builtinId="0"/>
    <cellStyle name="Normal 2" xfId="3" xr:uid="{00000000-0005-0000-0000-000006000000}"/>
    <cellStyle name="Normal 2 2" xfId="4" xr:uid="{00000000-0005-0000-0000-000007000000}"/>
    <cellStyle name="Normal 2 2 2" xfId="9" xr:uid="{00000000-0005-0000-0000-000008000000}"/>
    <cellStyle name="Normal 2 3" xfId="6" xr:uid="{00000000-0005-0000-0000-000009000000}"/>
    <cellStyle name="Normal 2 3 2" xfId="11" xr:uid="{00000000-0005-0000-0000-00000A000000}"/>
    <cellStyle name="Normal 2 3 3" xfId="17" xr:uid="{5F63C239-D3B2-473D-8771-7B7CDEBBB23F}"/>
    <cellStyle name="Normal 2 3 3 2" xfId="19" xr:uid="{DDD73A5B-E647-465F-B8B8-F0D2B3524920}"/>
    <cellStyle name="Normal 2 3 4" xfId="18" xr:uid="{C0B28153-7C48-47BF-A631-68A80A7C73AF}"/>
    <cellStyle name="Normal 2 4" xfId="8" xr:uid="{00000000-0005-0000-0000-00000B000000}"/>
    <cellStyle name="Normal 2 5" xfId="15" xr:uid="{B4E13683-067D-4D19-A3A6-31908EF07268}"/>
    <cellStyle name="Normal 2 5 2" xfId="21" xr:uid="{E0BF6E86-DD7E-4CCE-914A-8E31A7F13F24}"/>
    <cellStyle name="Normal 2 6" xfId="20" xr:uid="{4449A577-2E77-4CE1-9E53-74E969FCDB87}"/>
    <cellStyle name="Normal 3 2 5" xfId="14" xr:uid="{00000000-0005-0000-0000-00000C000000}"/>
    <cellStyle name="Normal 381 3" xfId="13" xr:uid="{00000000-0005-0000-0000-00000D000000}"/>
    <cellStyle name="Percent" xfId="12" builtinId="5"/>
  </cellStyles>
  <dxfs count="0"/>
  <tableStyles count="0" defaultTableStyle="TableStyleMedium2" defaultPivotStyle="PivotStyleLight16"/>
  <colors>
    <mruColors>
      <color rgb="FFCCECFF"/>
      <color rgb="FFFF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3"/>
  <sheetViews>
    <sheetView view="pageBreakPreview" zoomScaleNormal="85" zoomScaleSheetLayoutView="100" workbookViewId="0">
      <selection activeCell="B6" sqref="B6"/>
    </sheetView>
  </sheetViews>
  <sheetFormatPr defaultColWidth="9.09765625" defaultRowHeight="23.5" customHeight="1" x14ac:dyDescent="0.65"/>
  <cols>
    <col min="1" max="1" width="54.09765625" style="1" customWidth="1"/>
    <col min="2" max="2" width="9.19921875" style="6" customWidth="1"/>
    <col min="3" max="3" width="2.69921875" style="49" customWidth="1"/>
    <col min="4" max="4" width="14.69921875" style="49" customWidth="1"/>
    <col min="5" max="5" width="2.69921875" style="49" customWidth="1"/>
    <col min="6" max="6" width="14.69921875" style="49" customWidth="1"/>
    <col min="7" max="7" width="2.69921875" style="457" customWidth="1"/>
    <col min="8" max="8" width="14.69921875" style="49" customWidth="1"/>
    <col min="9" max="9" width="1.59765625" style="49" customWidth="1"/>
    <col min="10" max="10" width="14.69921875" style="49" customWidth="1"/>
    <col min="11" max="11" width="9.09765625" style="1" customWidth="1"/>
    <col min="12" max="12" width="15" style="1" customWidth="1"/>
    <col min="13" max="13" width="12.69921875" style="1" bestFit="1" customWidth="1"/>
    <col min="14" max="14" width="14.5" style="1" customWidth="1"/>
    <col min="15" max="16384" width="9.09765625" style="1"/>
  </cols>
  <sheetData>
    <row r="1" spans="1:14" ht="23.4" customHeight="1" x14ac:dyDescent="0.7">
      <c r="A1" s="621" t="s">
        <v>165</v>
      </c>
      <c r="B1" s="621"/>
      <c r="C1" s="621"/>
      <c r="D1" s="621"/>
      <c r="E1" s="621"/>
      <c r="F1" s="621"/>
      <c r="G1" s="621"/>
      <c r="H1" s="462"/>
      <c r="I1" s="462"/>
      <c r="J1" s="462"/>
    </row>
    <row r="2" spans="1:14" ht="23.4" customHeight="1" x14ac:dyDescent="0.7">
      <c r="A2" s="621" t="s">
        <v>1</v>
      </c>
      <c r="B2" s="621"/>
      <c r="C2" s="621"/>
      <c r="D2" s="621"/>
      <c r="E2" s="621"/>
      <c r="F2" s="621"/>
      <c r="G2" s="621"/>
      <c r="H2" s="462"/>
      <c r="I2" s="462"/>
      <c r="J2" s="462"/>
    </row>
    <row r="3" spans="1:14" ht="23.5" customHeight="1" x14ac:dyDescent="0.7">
      <c r="A3" s="313"/>
      <c r="B3" s="2"/>
      <c r="C3" s="1"/>
      <c r="D3" s="1"/>
      <c r="E3" s="1"/>
      <c r="F3" s="1"/>
      <c r="G3" s="3"/>
      <c r="H3" s="1"/>
      <c r="I3" s="1"/>
      <c r="J3" s="1"/>
    </row>
    <row r="4" spans="1:14" ht="22.5" customHeight="1" x14ac:dyDescent="0.7">
      <c r="A4" s="313"/>
      <c r="B4" s="4"/>
      <c r="C4" s="4"/>
      <c r="D4" s="622" t="s">
        <v>2</v>
      </c>
      <c r="E4" s="622"/>
      <c r="F4" s="622"/>
      <c r="G4" s="5"/>
      <c r="H4" s="622" t="s">
        <v>3</v>
      </c>
      <c r="I4" s="622"/>
      <c r="J4" s="622"/>
    </row>
    <row r="5" spans="1:14" ht="22.5" customHeight="1" x14ac:dyDescent="0.65">
      <c r="C5" s="6"/>
      <c r="D5" s="606" t="s">
        <v>266</v>
      </c>
      <c r="E5" s="145"/>
      <c r="F5" s="606" t="s">
        <v>4</v>
      </c>
      <c r="G5" s="315"/>
      <c r="H5" s="11" t="str">
        <f>D5</f>
        <v>31 มีนาคม</v>
      </c>
      <c r="I5" s="98"/>
      <c r="J5" s="11" t="str">
        <f>F5</f>
        <v>31 ธันวาคม</v>
      </c>
    </row>
    <row r="6" spans="1:14" ht="22.5" customHeight="1" x14ac:dyDescent="0.7">
      <c r="A6" s="9" t="s">
        <v>6</v>
      </c>
      <c r="B6" s="10" t="s">
        <v>7</v>
      </c>
      <c r="C6" s="11"/>
      <c r="D6" s="11">
        <v>2566</v>
      </c>
      <c r="E6" s="11"/>
      <c r="F6" s="11">
        <v>2565</v>
      </c>
      <c r="G6" s="12"/>
      <c r="H6" s="11">
        <f>D6</f>
        <v>2566</v>
      </c>
      <c r="I6" s="11"/>
      <c r="J6" s="11">
        <f>F6</f>
        <v>2565</v>
      </c>
    </row>
    <row r="7" spans="1:14" ht="22.5" customHeight="1" x14ac:dyDescent="0.7">
      <c r="A7" s="9"/>
      <c r="B7" s="10"/>
      <c r="C7" s="11"/>
      <c r="D7" s="7" t="s">
        <v>8</v>
      </c>
      <c r="E7" s="11"/>
      <c r="F7" s="14"/>
      <c r="G7" s="12"/>
      <c r="H7" s="7" t="s">
        <v>8</v>
      </c>
      <c r="I7" s="11"/>
      <c r="J7" s="14"/>
    </row>
    <row r="8" spans="1:14" ht="22.5" customHeight="1" x14ac:dyDescent="0.65">
      <c r="C8" s="6"/>
      <c r="D8" s="620" t="s">
        <v>10</v>
      </c>
      <c r="E8" s="620"/>
      <c r="F8" s="620"/>
      <c r="G8" s="620"/>
      <c r="H8" s="620"/>
      <c r="I8" s="620"/>
      <c r="J8" s="620"/>
    </row>
    <row r="9" spans="1:14" s="3" customFormat="1" ht="22.5" customHeight="1" x14ac:dyDescent="0.7">
      <c r="A9" s="15" t="s">
        <v>11</v>
      </c>
      <c r="B9" s="6"/>
      <c r="C9" s="16"/>
      <c r="D9" s="16"/>
      <c r="E9" s="16"/>
      <c r="F9" s="16"/>
      <c r="G9" s="16"/>
      <c r="H9" s="16"/>
      <c r="I9" s="16"/>
      <c r="J9" s="16"/>
    </row>
    <row r="10" spans="1:14" s="3" customFormat="1" ht="22.5" customHeight="1" x14ac:dyDescent="0.65">
      <c r="A10" s="17" t="s">
        <v>12</v>
      </c>
      <c r="B10" s="18"/>
      <c r="C10" s="19"/>
      <c r="D10" s="19">
        <v>1053771</v>
      </c>
      <c r="E10" s="19"/>
      <c r="F10" s="19">
        <v>319334</v>
      </c>
      <c r="G10" s="21"/>
      <c r="H10" s="19">
        <v>426848</v>
      </c>
      <c r="I10" s="20"/>
      <c r="J10" s="19">
        <v>53756</v>
      </c>
      <c r="K10" s="308"/>
      <c r="M10" s="607"/>
      <c r="N10" s="35"/>
    </row>
    <row r="11" spans="1:14" s="3" customFormat="1" ht="22.5" customHeight="1" x14ac:dyDescent="0.65">
      <c r="A11" s="24" t="s">
        <v>13</v>
      </c>
      <c r="B11" s="18">
        <v>3</v>
      </c>
      <c r="C11" s="19"/>
      <c r="D11" s="19">
        <v>1060292</v>
      </c>
      <c r="E11" s="19"/>
      <c r="F11" s="19">
        <v>1035296</v>
      </c>
      <c r="G11" s="21"/>
      <c r="H11" s="19">
        <v>13522</v>
      </c>
      <c r="I11" s="20"/>
      <c r="J11" s="19">
        <v>19675</v>
      </c>
      <c r="K11" s="308"/>
      <c r="M11" s="607"/>
      <c r="N11" s="35"/>
    </row>
    <row r="12" spans="1:14" s="3" customFormat="1" ht="22.5" customHeight="1" x14ac:dyDescent="0.65">
      <c r="A12" s="24" t="s">
        <v>14</v>
      </c>
      <c r="B12" s="18"/>
      <c r="C12" s="19"/>
      <c r="D12" s="19">
        <v>207830</v>
      </c>
      <c r="E12" s="19"/>
      <c r="F12" s="19">
        <v>199470</v>
      </c>
      <c r="G12" s="21"/>
      <c r="H12" s="19">
        <v>46467</v>
      </c>
      <c r="I12" s="20"/>
      <c r="J12" s="19">
        <v>48866</v>
      </c>
      <c r="K12" s="308"/>
      <c r="M12" s="607"/>
      <c r="N12" s="35"/>
    </row>
    <row r="13" spans="1:14" s="3" customFormat="1" ht="22.5" customHeight="1" x14ac:dyDescent="0.65">
      <c r="A13" s="24" t="s">
        <v>267</v>
      </c>
      <c r="B13" s="18"/>
      <c r="C13" s="19"/>
      <c r="D13" s="19">
        <v>310577</v>
      </c>
      <c r="E13" s="19"/>
      <c r="F13" s="19">
        <v>362708</v>
      </c>
      <c r="G13" s="21"/>
      <c r="H13" s="19">
        <v>0</v>
      </c>
      <c r="I13" s="20"/>
      <c r="J13" s="19">
        <v>0</v>
      </c>
      <c r="K13" s="308"/>
      <c r="L13" s="35"/>
      <c r="M13" s="607"/>
      <c r="N13" s="35"/>
    </row>
    <row r="14" spans="1:14" s="3" customFormat="1" ht="22.5" customHeight="1" x14ac:dyDescent="0.65">
      <c r="A14" s="24" t="s">
        <v>256</v>
      </c>
      <c r="B14" s="18"/>
      <c r="C14" s="19"/>
      <c r="D14" s="19">
        <v>356614</v>
      </c>
      <c r="E14" s="19"/>
      <c r="F14" s="19">
        <v>175861</v>
      </c>
      <c r="G14" s="21"/>
      <c r="H14" s="19">
        <v>0</v>
      </c>
      <c r="I14" s="20"/>
      <c r="J14" s="27">
        <v>0</v>
      </c>
      <c r="K14" s="308"/>
      <c r="M14" s="607"/>
      <c r="N14" s="35"/>
    </row>
    <row r="15" spans="1:14" s="3" customFormat="1" ht="22.5" customHeight="1" x14ac:dyDescent="0.65">
      <c r="A15" s="25" t="s">
        <v>15</v>
      </c>
      <c r="B15" s="18"/>
      <c r="C15" s="26"/>
      <c r="D15" s="36">
        <v>528985</v>
      </c>
      <c r="E15" s="26"/>
      <c r="F15" s="19">
        <v>350604</v>
      </c>
      <c r="G15" s="21"/>
      <c r="H15" s="19">
        <v>91083</v>
      </c>
      <c r="I15" s="20"/>
      <c r="J15" s="19">
        <v>70077</v>
      </c>
      <c r="K15" s="308"/>
      <c r="L15" s="36"/>
      <c r="M15" s="607"/>
      <c r="N15" s="35"/>
    </row>
    <row r="16" spans="1:14" s="3" customFormat="1" ht="22.5" customHeight="1" x14ac:dyDescent="0.65">
      <c r="A16" s="25" t="s">
        <v>138</v>
      </c>
      <c r="B16" s="18"/>
      <c r="C16" s="26"/>
      <c r="D16" s="27">
        <v>116710</v>
      </c>
      <c r="E16" s="26"/>
      <c r="F16" s="19">
        <v>59750</v>
      </c>
      <c r="G16" s="21"/>
      <c r="H16" s="19">
        <v>908943</v>
      </c>
      <c r="I16" s="20"/>
      <c r="J16" s="19">
        <v>450036</v>
      </c>
      <c r="K16" s="308"/>
      <c r="M16" s="607"/>
      <c r="N16" s="35"/>
    </row>
    <row r="17" spans="1:14" s="3" customFormat="1" ht="22.5" customHeight="1" x14ac:dyDescent="0.65">
      <c r="A17" s="422" t="s">
        <v>193</v>
      </c>
      <c r="B17" s="18"/>
      <c r="C17" s="26"/>
      <c r="D17" s="589">
        <v>0</v>
      </c>
      <c r="E17" s="26"/>
      <c r="F17" s="19">
        <v>0</v>
      </c>
      <c r="G17" s="21"/>
      <c r="H17" s="19">
        <v>54706</v>
      </c>
      <c r="I17" s="20"/>
      <c r="J17" s="19">
        <v>56640</v>
      </c>
      <c r="K17" s="308"/>
      <c r="M17" s="607"/>
      <c r="N17" s="35"/>
    </row>
    <row r="18" spans="1:14" s="3" customFormat="1" ht="22.5" customHeight="1" x14ac:dyDescent="0.65">
      <c r="A18" s="25" t="s">
        <v>16</v>
      </c>
      <c r="B18" s="18"/>
      <c r="C18" s="27"/>
      <c r="D18" s="27">
        <v>631206</v>
      </c>
      <c r="E18" s="27"/>
      <c r="F18" s="19">
        <v>640808</v>
      </c>
      <c r="G18" s="21"/>
      <c r="H18" s="19">
        <v>1270</v>
      </c>
      <c r="I18" s="20"/>
      <c r="J18" s="19">
        <v>1900</v>
      </c>
      <c r="K18" s="308"/>
      <c r="L18" s="35"/>
      <c r="M18" s="607"/>
      <c r="N18" s="35"/>
    </row>
    <row r="19" spans="1:14" s="3" customFormat="1" ht="22.5" customHeight="1" x14ac:dyDescent="0.65">
      <c r="A19" s="25" t="s">
        <v>194</v>
      </c>
      <c r="B19" s="18">
        <v>7</v>
      </c>
      <c r="C19" s="27"/>
      <c r="D19" s="19">
        <v>18060</v>
      </c>
      <c r="E19" s="27"/>
      <c r="F19" s="19">
        <v>18052</v>
      </c>
      <c r="G19" s="21"/>
      <c r="H19" s="589">
        <v>4000</v>
      </c>
      <c r="I19" s="20"/>
      <c r="J19" s="19">
        <v>4000</v>
      </c>
      <c r="K19" s="308"/>
      <c r="L19" s="35"/>
      <c r="M19" s="607"/>
      <c r="N19" s="35"/>
    </row>
    <row r="20" spans="1:14" s="3" customFormat="1" ht="22.5" customHeight="1" x14ac:dyDescent="0.65">
      <c r="A20" s="25" t="s">
        <v>17</v>
      </c>
      <c r="B20" s="18"/>
      <c r="C20" s="19"/>
      <c r="D20" s="36">
        <v>197722</v>
      </c>
      <c r="E20" s="19"/>
      <c r="F20" s="19">
        <v>151335</v>
      </c>
      <c r="G20" s="21"/>
      <c r="H20" s="589">
        <v>24880</v>
      </c>
      <c r="I20" s="20"/>
      <c r="J20" s="19">
        <v>22275</v>
      </c>
      <c r="K20" s="308"/>
      <c r="L20" s="35"/>
      <c r="M20" s="607"/>
      <c r="N20" s="35"/>
    </row>
    <row r="21" spans="1:14" s="33" customFormat="1" ht="22.5" customHeight="1" x14ac:dyDescent="0.7">
      <c r="A21" s="28" t="s">
        <v>18</v>
      </c>
      <c r="B21" s="29"/>
      <c r="C21" s="31"/>
      <c r="D21" s="30">
        <f>SUM(D10:D20)</f>
        <v>4481767</v>
      </c>
      <c r="E21" s="31"/>
      <c r="F21" s="30">
        <f>SUM(F10:F20)</f>
        <v>3313218</v>
      </c>
      <c r="G21" s="31"/>
      <c r="H21" s="30">
        <f>SUM(H10:H20)</f>
        <v>1571719</v>
      </c>
      <c r="I21" s="31"/>
      <c r="J21" s="30">
        <f>SUM(J10:J20)</f>
        <v>727225</v>
      </c>
      <c r="M21" s="149"/>
      <c r="N21" s="35"/>
    </row>
    <row r="22" spans="1:14" s="3" customFormat="1" ht="15.5" customHeight="1" x14ac:dyDescent="0.7">
      <c r="A22" s="28"/>
      <c r="B22" s="18"/>
      <c r="C22" s="147"/>
      <c r="D22" s="316"/>
      <c r="E22" s="147"/>
      <c r="F22" s="147"/>
      <c r="G22" s="147"/>
      <c r="H22" s="35"/>
      <c r="I22" s="35"/>
      <c r="J22" s="35"/>
      <c r="N22" s="35"/>
    </row>
    <row r="23" spans="1:14" s="3" customFormat="1" ht="22.5" customHeight="1" x14ac:dyDescent="0.7">
      <c r="A23" s="15" t="s">
        <v>19</v>
      </c>
      <c r="B23" s="18"/>
      <c r="C23" s="147"/>
      <c r="D23" s="147"/>
      <c r="E23" s="147"/>
      <c r="F23" s="147"/>
      <c r="G23" s="147"/>
      <c r="H23" s="147"/>
      <c r="I23" s="147"/>
      <c r="J23" s="147"/>
      <c r="N23" s="35"/>
    </row>
    <row r="24" spans="1:14" s="3" customFormat="1" ht="22.5" customHeight="1" x14ac:dyDescent="0.65">
      <c r="A24" s="37" t="s">
        <v>20</v>
      </c>
      <c r="B24" s="18"/>
      <c r="C24" s="147"/>
      <c r="D24" s="147">
        <v>3032</v>
      </c>
      <c r="E24" s="147"/>
      <c r="F24" s="147">
        <v>5595</v>
      </c>
      <c r="G24" s="147"/>
      <c r="H24" s="147">
        <v>2738</v>
      </c>
      <c r="I24" s="147"/>
      <c r="J24" s="147">
        <v>5049</v>
      </c>
      <c r="M24" s="607"/>
      <c r="N24" s="35"/>
    </row>
    <row r="25" spans="1:14" s="3" customFormat="1" ht="22.5" customHeight="1" x14ac:dyDescent="0.65">
      <c r="A25" s="37" t="s">
        <v>268</v>
      </c>
      <c r="B25" s="18"/>
      <c r="C25" s="38"/>
      <c r="D25" s="19">
        <v>272797</v>
      </c>
      <c r="E25" s="38"/>
      <c r="F25" s="19">
        <v>182015</v>
      </c>
      <c r="G25" s="21"/>
      <c r="H25" s="19">
        <v>0</v>
      </c>
      <c r="I25" s="20"/>
      <c r="J25" s="19">
        <v>0</v>
      </c>
      <c r="K25" s="308"/>
      <c r="M25" s="607"/>
      <c r="N25" s="35"/>
    </row>
    <row r="26" spans="1:14" s="3" customFormat="1" ht="22.5" customHeight="1" x14ac:dyDescent="0.65">
      <c r="A26" s="37" t="s">
        <v>257</v>
      </c>
      <c r="B26" s="18"/>
      <c r="C26" s="38"/>
      <c r="D26" s="19">
        <v>28219</v>
      </c>
      <c r="E26" s="38"/>
      <c r="F26" s="19">
        <v>2780</v>
      </c>
      <c r="G26" s="21"/>
      <c r="H26" s="19">
        <v>0</v>
      </c>
      <c r="I26" s="20"/>
      <c r="J26" s="19">
        <v>0</v>
      </c>
      <c r="K26" s="308"/>
      <c r="M26" s="607"/>
      <c r="N26" s="35"/>
    </row>
    <row r="27" spans="1:14" s="3" customFormat="1" ht="22.5" customHeight="1" x14ac:dyDescent="0.65">
      <c r="A27" s="37" t="s">
        <v>238</v>
      </c>
      <c r="B27" s="18">
        <v>4</v>
      </c>
      <c r="C27" s="38"/>
      <c r="D27" s="19">
        <v>1489277</v>
      </c>
      <c r="E27" s="38"/>
      <c r="F27" s="19">
        <v>4695555</v>
      </c>
      <c r="G27" s="21"/>
      <c r="H27" s="19">
        <v>1385641</v>
      </c>
      <c r="I27" s="20"/>
      <c r="J27" s="19">
        <v>4598209</v>
      </c>
      <c r="K27" s="308"/>
      <c r="M27" s="607"/>
      <c r="N27" s="35"/>
    </row>
    <row r="28" spans="1:14" s="3" customFormat="1" ht="22.5" customHeight="1" x14ac:dyDescent="0.65">
      <c r="A28" s="37" t="s">
        <v>22</v>
      </c>
      <c r="B28" s="18">
        <v>5</v>
      </c>
      <c r="C28" s="147"/>
      <c r="D28" s="19">
        <v>0</v>
      </c>
      <c r="E28" s="147"/>
      <c r="F28" s="19">
        <v>0</v>
      </c>
      <c r="G28" s="21"/>
      <c r="H28" s="19">
        <v>6420299</v>
      </c>
      <c r="I28" s="20"/>
      <c r="J28" s="19">
        <v>6353249</v>
      </c>
      <c r="K28" s="308"/>
      <c r="L28" s="35"/>
      <c r="M28" s="607"/>
      <c r="N28" s="35"/>
    </row>
    <row r="29" spans="1:14" s="3" customFormat="1" ht="22.5" customHeight="1" x14ac:dyDescent="0.65">
      <c r="A29" s="37" t="s">
        <v>245</v>
      </c>
      <c r="B29" s="18">
        <v>5</v>
      </c>
      <c r="C29" s="147"/>
      <c r="D29" s="27">
        <v>5340360</v>
      </c>
      <c r="E29" s="147"/>
      <c r="F29" s="19">
        <v>1495270</v>
      </c>
      <c r="G29" s="21"/>
      <c r="H29" s="19">
        <v>5220993</v>
      </c>
      <c r="I29" s="20"/>
      <c r="J29" s="27">
        <v>1417186</v>
      </c>
      <c r="K29" s="308"/>
      <c r="L29" s="35"/>
      <c r="M29" s="607"/>
      <c r="N29" s="35"/>
    </row>
    <row r="30" spans="1:14" s="3" customFormat="1" ht="22.5" customHeight="1" x14ac:dyDescent="0.65">
      <c r="A30" s="37" t="s">
        <v>205</v>
      </c>
      <c r="B30" s="18"/>
      <c r="C30" s="147"/>
      <c r="D30" s="27">
        <v>1170083</v>
      </c>
      <c r="E30" s="147"/>
      <c r="F30" s="19">
        <v>1172353</v>
      </c>
      <c r="G30" s="21"/>
      <c r="H30" s="19">
        <v>1180597</v>
      </c>
      <c r="I30" s="20"/>
      <c r="J30" s="19">
        <v>1180597</v>
      </c>
      <c r="K30" s="308"/>
      <c r="M30" s="607"/>
      <c r="N30" s="35"/>
    </row>
    <row r="31" spans="1:14" s="3" customFormat="1" ht="22.5" customHeight="1" x14ac:dyDescent="0.65">
      <c r="A31" s="37" t="s">
        <v>186</v>
      </c>
      <c r="B31" s="18"/>
      <c r="C31" s="147"/>
      <c r="D31" s="27">
        <v>0</v>
      </c>
      <c r="E31" s="147"/>
      <c r="F31" s="19">
        <v>0</v>
      </c>
      <c r="G31" s="21"/>
      <c r="H31" s="27">
        <v>0</v>
      </c>
      <c r="I31" s="20"/>
      <c r="J31" s="19">
        <v>12226</v>
      </c>
      <c r="K31" s="308"/>
      <c r="M31" s="607"/>
      <c r="N31" s="35"/>
    </row>
    <row r="32" spans="1:14" s="3" customFormat="1" ht="22.5" customHeight="1" x14ac:dyDescent="0.65">
      <c r="A32" s="37" t="s">
        <v>258</v>
      </c>
      <c r="B32" s="18"/>
      <c r="C32" s="147"/>
      <c r="D32" s="19">
        <v>57882</v>
      </c>
      <c r="E32" s="147"/>
      <c r="F32" s="19">
        <v>58336</v>
      </c>
      <c r="G32" s="21"/>
      <c r="H32" s="19">
        <v>0</v>
      </c>
      <c r="I32" s="20"/>
      <c r="J32" s="19">
        <v>0</v>
      </c>
      <c r="K32" s="308"/>
      <c r="M32" s="607"/>
      <c r="N32" s="35"/>
    </row>
    <row r="33" spans="1:14" s="3" customFormat="1" ht="22.5" customHeight="1" x14ac:dyDescent="0.65">
      <c r="A33" s="37" t="s">
        <v>224</v>
      </c>
      <c r="B33" s="18">
        <v>6</v>
      </c>
      <c r="C33" s="147"/>
      <c r="D33" s="19">
        <v>2556719</v>
      </c>
      <c r="E33" s="147"/>
      <c r="F33" s="19">
        <v>2507068</v>
      </c>
      <c r="G33" s="21"/>
      <c r="H33" s="19">
        <v>505711</v>
      </c>
      <c r="I33" s="20"/>
      <c r="J33" s="19">
        <v>503509</v>
      </c>
      <c r="K33" s="308"/>
      <c r="M33" s="607"/>
      <c r="N33" s="35"/>
    </row>
    <row r="34" spans="1:14" s="3" customFormat="1" ht="22.5" customHeight="1" x14ac:dyDescent="0.65">
      <c r="A34" s="37" t="s">
        <v>152</v>
      </c>
      <c r="B34" s="18"/>
      <c r="C34" s="147"/>
      <c r="D34" s="19">
        <v>119749</v>
      </c>
      <c r="E34" s="147"/>
      <c r="F34" s="19">
        <v>133211</v>
      </c>
      <c r="G34" s="21"/>
      <c r="H34" s="19">
        <f>119749</f>
        <v>119749</v>
      </c>
      <c r="I34" s="20"/>
      <c r="J34" s="19">
        <v>133211</v>
      </c>
      <c r="K34" s="308"/>
      <c r="M34" s="607"/>
      <c r="N34" s="35"/>
    </row>
    <row r="35" spans="1:14" s="3" customFormat="1" ht="22.5" customHeight="1" x14ac:dyDescent="0.65">
      <c r="A35" s="37" t="s">
        <v>151</v>
      </c>
      <c r="B35" s="18"/>
      <c r="C35" s="147"/>
      <c r="D35" s="27">
        <v>87360</v>
      </c>
      <c r="E35" s="147"/>
      <c r="F35" s="19">
        <v>81983</v>
      </c>
      <c r="G35" s="21"/>
      <c r="H35" s="19">
        <v>73514</v>
      </c>
      <c r="I35" s="20"/>
      <c r="J35" s="19">
        <v>76557</v>
      </c>
      <c r="K35" s="308"/>
      <c r="M35" s="607"/>
      <c r="N35" s="35"/>
    </row>
    <row r="36" spans="1:14" s="3" customFormat="1" ht="22.5" customHeight="1" x14ac:dyDescent="0.65">
      <c r="A36" s="37" t="s">
        <v>181</v>
      </c>
      <c r="B36" s="18"/>
      <c r="C36" s="147"/>
      <c r="D36" s="19">
        <v>381456</v>
      </c>
      <c r="E36" s="147"/>
      <c r="F36" s="19">
        <v>383641</v>
      </c>
      <c r="G36" s="21"/>
      <c r="H36" s="19">
        <v>15514</v>
      </c>
      <c r="I36" s="20"/>
      <c r="J36" s="19">
        <v>14605</v>
      </c>
      <c r="K36" s="308"/>
      <c r="M36" s="607"/>
      <c r="N36" s="35"/>
    </row>
    <row r="37" spans="1:14" s="3" customFormat="1" ht="22.5" customHeight="1" x14ac:dyDescent="0.65">
      <c r="A37" s="37" t="s">
        <v>218</v>
      </c>
      <c r="B37" s="18"/>
      <c r="C37" s="147"/>
      <c r="D37" s="19">
        <v>4027599</v>
      </c>
      <c r="E37" s="147"/>
      <c r="F37" s="27">
        <v>4027599</v>
      </c>
      <c r="G37" s="21"/>
      <c r="H37" s="19">
        <v>0</v>
      </c>
      <c r="I37" s="20"/>
      <c r="J37" s="19">
        <v>0</v>
      </c>
      <c r="K37" s="308"/>
      <c r="M37" s="607"/>
      <c r="N37" s="35"/>
    </row>
    <row r="38" spans="1:14" s="3" customFormat="1" ht="22.5" customHeight="1" x14ac:dyDescent="0.65">
      <c r="A38" s="37" t="s">
        <v>219</v>
      </c>
      <c r="B38" s="18"/>
      <c r="C38" s="147"/>
      <c r="D38" s="19">
        <v>935083</v>
      </c>
      <c r="E38" s="147"/>
      <c r="F38" s="19">
        <v>829630</v>
      </c>
      <c r="G38" s="21"/>
      <c r="H38" s="19">
        <v>339271</v>
      </c>
      <c r="I38" s="20"/>
      <c r="J38" s="19">
        <v>293950</v>
      </c>
      <c r="K38" s="308"/>
      <c r="M38" s="607"/>
      <c r="N38" s="35"/>
    </row>
    <row r="39" spans="1:14" s="3" customFormat="1" ht="22.5" customHeight="1" x14ac:dyDescent="0.65">
      <c r="A39" s="37" t="s">
        <v>25</v>
      </c>
      <c r="B39" s="18"/>
      <c r="C39" s="147"/>
      <c r="D39" s="19">
        <v>83524</v>
      </c>
      <c r="E39" s="147"/>
      <c r="F39" s="19">
        <v>85965</v>
      </c>
      <c r="G39" s="21"/>
      <c r="H39" s="27">
        <v>0</v>
      </c>
      <c r="I39" s="20"/>
      <c r="J39" s="19">
        <v>0</v>
      </c>
      <c r="K39" s="308"/>
      <c r="M39" s="607"/>
      <c r="N39" s="35"/>
    </row>
    <row r="40" spans="1:14" s="3" customFormat="1" ht="22.5" customHeight="1" x14ac:dyDescent="0.65">
      <c r="A40" s="37" t="s">
        <v>195</v>
      </c>
      <c r="B40" s="18"/>
      <c r="C40" s="38"/>
      <c r="D40" s="19">
        <v>184880</v>
      </c>
      <c r="E40" s="38"/>
      <c r="F40" s="19">
        <v>187395</v>
      </c>
      <c r="G40" s="21"/>
      <c r="H40" s="19">
        <v>143248</v>
      </c>
      <c r="I40" s="20"/>
      <c r="J40" s="19">
        <v>143248</v>
      </c>
      <c r="K40" s="308"/>
      <c r="M40" s="607"/>
      <c r="N40" s="35"/>
    </row>
    <row r="41" spans="1:14" s="3" customFormat="1" ht="22.5" customHeight="1" x14ac:dyDescent="0.65">
      <c r="A41" s="25" t="s">
        <v>26</v>
      </c>
      <c r="B41" s="18"/>
      <c r="C41" s="148"/>
      <c r="D41" s="19">
        <v>247110</v>
      </c>
      <c r="E41" s="148"/>
      <c r="F41" s="19">
        <v>103758</v>
      </c>
      <c r="G41" s="21"/>
      <c r="H41" s="19">
        <v>25602</v>
      </c>
      <c r="I41" s="20"/>
      <c r="J41" s="19">
        <v>5468</v>
      </c>
      <c r="K41" s="308"/>
      <c r="L41" s="35"/>
      <c r="M41" s="607"/>
      <c r="N41" s="35"/>
    </row>
    <row r="42" spans="1:14" s="33" customFormat="1" ht="22.5" customHeight="1" x14ac:dyDescent="0.7">
      <c r="A42" s="28" t="s">
        <v>27</v>
      </c>
      <c r="B42" s="41"/>
      <c r="C42" s="149"/>
      <c r="D42" s="42">
        <f>SUM(D24:D41)</f>
        <v>16985130</v>
      </c>
      <c r="E42" s="149"/>
      <c r="F42" s="42">
        <f>SUM(F24:F41)</f>
        <v>15952154</v>
      </c>
      <c r="G42" s="149"/>
      <c r="H42" s="42">
        <f>SUM(H24:H41)</f>
        <v>15432877</v>
      </c>
      <c r="I42" s="149"/>
      <c r="J42" s="42">
        <f>SUM(J24:J41)</f>
        <v>14737064</v>
      </c>
      <c r="N42" s="35"/>
    </row>
    <row r="43" spans="1:14" s="3" customFormat="1" ht="15.5" customHeight="1" x14ac:dyDescent="0.65">
      <c r="A43" s="1"/>
      <c r="B43" s="6"/>
      <c r="C43" s="147"/>
      <c r="D43" s="147"/>
      <c r="E43" s="147"/>
      <c r="F43" s="147"/>
      <c r="G43" s="147"/>
      <c r="H43" s="147"/>
      <c r="I43" s="147"/>
      <c r="J43" s="147"/>
      <c r="N43" s="35"/>
    </row>
    <row r="44" spans="1:14" s="33" customFormat="1" ht="22.5" customHeight="1" thickBot="1" x14ac:dyDescent="0.75">
      <c r="A44" s="28" t="s">
        <v>28</v>
      </c>
      <c r="B44" s="41"/>
      <c r="C44" s="31"/>
      <c r="D44" s="43">
        <f>+D21+D42</f>
        <v>21466897</v>
      </c>
      <c r="E44" s="31"/>
      <c r="F44" s="43">
        <f>+F21+F42</f>
        <v>19265372</v>
      </c>
      <c r="G44" s="31"/>
      <c r="H44" s="43">
        <f>+H21+H42</f>
        <v>17004596</v>
      </c>
      <c r="I44" s="31"/>
      <c r="J44" s="43">
        <f>+J21+J42</f>
        <v>15464289</v>
      </c>
      <c r="M44" s="449"/>
      <c r="N44" s="35"/>
    </row>
    <row r="45" spans="1:14" s="33" customFormat="1" ht="22.5" customHeight="1" thickTop="1" x14ac:dyDescent="0.7">
      <c r="A45" s="28"/>
      <c r="B45" s="41"/>
      <c r="C45" s="44"/>
      <c r="D45" s="44"/>
      <c r="E45" s="44"/>
      <c r="F45" s="44"/>
      <c r="G45" s="44"/>
      <c r="H45" s="44"/>
      <c r="I45" s="44"/>
      <c r="J45" s="44"/>
      <c r="N45" s="35"/>
    </row>
    <row r="46" spans="1:14" ht="23.5" customHeight="1" x14ac:dyDescent="0.7">
      <c r="A46" s="621" t="s">
        <v>165</v>
      </c>
      <c r="B46" s="621"/>
      <c r="C46" s="621"/>
      <c r="D46" s="621"/>
      <c r="E46" s="621"/>
      <c r="F46" s="621"/>
      <c r="G46" s="621"/>
      <c r="H46" s="462"/>
      <c r="I46" s="462"/>
      <c r="J46" s="462"/>
      <c r="N46" s="35"/>
    </row>
    <row r="47" spans="1:14" ht="23.5" customHeight="1" x14ac:dyDescent="0.7">
      <c r="A47" s="621" t="s">
        <v>1</v>
      </c>
      <c r="B47" s="621"/>
      <c r="C47" s="621"/>
      <c r="D47" s="621"/>
      <c r="E47" s="621"/>
      <c r="F47" s="621"/>
      <c r="G47" s="621"/>
      <c r="H47" s="462"/>
      <c r="I47" s="462"/>
      <c r="J47" s="462"/>
      <c r="N47" s="35"/>
    </row>
    <row r="48" spans="1:14" ht="23.5" customHeight="1" x14ac:dyDescent="0.65">
      <c r="C48" s="45"/>
      <c r="D48" s="45"/>
      <c r="E48" s="45"/>
      <c r="F48" s="45"/>
      <c r="G48" s="45"/>
      <c r="H48" s="45"/>
      <c r="I48" s="45"/>
      <c r="J48" s="45"/>
      <c r="N48" s="35"/>
    </row>
    <row r="49" spans="1:14" ht="23.5" customHeight="1" x14ac:dyDescent="0.7">
      <c r="A49" s="313"/>
      <c r="B49" s="41"/>
      <c r="C49" s="41"/>
      <c r="D49" s="622" t="s">
        <v>2</v>
      </c>
      <c r="E49" s="622"/>
      <c r="F49" s="622"/>
      <c r="G49" s="5"/>
      <c r="H49" s="622" t="s">
        <v>3</v>
      </c>
      <c r="I49" s="622"/>
      <c r="J49" s="622"/>
      <c r="N49" s="35"/>
    </row>
    <row r="50" spans="1:14" ht="23.5" customHeight="1" x14ac:dyDescent="0.65">
      <c r="C50" s="6"/>
      <c r="D50" s="7" t="s">
        <v>266</v>
      </c>
      <c r="E50" s="98"/>
      <c r="F50" s="7" t="s">
        <v>4</v>
      </c>
      <c r="G50" s="315"/>
      <c r="H50" s="7" t="s">
        <v>266</v>
      </c>
      <c r="I50" s="98"/>
      <c r="J50" s="7" t="s">
        <v>4</v>
      </c>
      <c r="N50" s="35"/>
    </row>
    <row r="51" spans="1:14" ht="23.5" customHeight="1" x14ac:dyDescent="0.7">
      <c r="A51" s="9" t="s">
        <v>29</v>
      </c>
      <c r="B51" s="10" t="s">
        <v>7</v>
      </c>
      <c r="C51" s="11"/>
      <c r="D51" s="11">
        <v>2566</v>
      </c>
      <c r="E51" s="11"/>
      <c r="F51" s="11">
        <v>2565</v>
      </c>
      <c r="G51" s="11"/>
      <c r="H51" s="11">
        <v>2566</v>
      </c>
      <c r="I51" s="11"/>
      <c r="J51" s="11">
        <v>2565</v>
      </c>
      <c r="N51" s="35"/>
    </row>
    <row r="52" spans="1:14" ht="23.5" customHeight="1" x14ac:dyDescent="0.7">
      <c r="A52" s="9"/>
      <c r="B52" s="10"/>
      <c r="C52" s="11"/>
      <c r="D52" s="7" t="s">
        <v>8</v>
      </c>
      <c r="E52" s="11"/>
      <c r="F52" s="14"/>
      <c r="G52" s="12"/>
      <c r="H52" s="7" t="s">
        <v>8</v>
      </c>
      <c r="I52" s="11"/>
      <c r="J52" s="14"/>
      <c r="N52" s="35"/>
    </row>
    <row r="53" spans="1:14" ht="23.5" customHeight="1" x14ac:dyDescent="0.7">
      <c r="A53" s="313"/>
      <c r="C53" s="6"/>
      <c r="D53" s="620" t="s">
        <v>10</v>
      </c>
      <c r="E53" s="620"/>
      <c r="F53" s="620"/>
      <c r="G53" s="620"/>
      <c r="H53" s="620"/>
      <c r="I53" s="620"/>
      <c r="J53" s="620"/>
      <c r="N53" s="35"/>
    </row>
    <row r="54" spans="1:14" ht="23.5" customHeight="1" x14ac:dyDescent="0.7">
      <c r="A54" s="15" t="s">
        <v>30</v>
      </c>
      <c r="C54" s="16"/>
      <c r="D54" s="16"/>
      <c r="E54" s="16"/>
      <c r="F54" s="16"/>
      <c r="G54" s="16"/>
      <c r="H54" s="16"/>
      <c r="I54" s="16"/>
      <c r="J54" s="16"/>
      <c r="M54" s="60"/>
      <c r="N54" s="35"/>
    </row>
    <row r="55" spans="1:14" ht="23.5" customHeight="1" x14ac:dyDescent="0.65">
      <c r="A55" s="1" t="s">
        <v>227</v>
      </c>
      <c r="B55" s="6">
        <v>7</v>
      </c>
      <c r="C55" s="47"/>
      <c r="D55" s="19">
        <v>1301301</v>
      </c>
      <c r="E55" s="147"/>
      <c r="F55" s="19">
        <v>1201268</v>
      </c>
      <c r="G55" s="21"/>
      <c r="H55" s="19">
        <v>553271</v>
      </c>
      <c r="I55" s="20"/>
      <c r="J55" s="19">
        <v>674468</v>
      </c>
      <c r="K55" s="308"/>
      <c r="M55" s="60"/>
      <c r="N55" s="35"/>
    </row>
    <row r="56" spans="1:14" ht="23.5" customHeight="1" x14ac:dyDescent="0.65">
      <c r="A56" s="150" t="s">
        <v>31</v>
      </c>
      <c r="C56" s="47"/>
      <c r="D56" s="19">
        <v>563535</v>
      </c>
      <c r="E56" s="147"/>
      <c r="F56" s="19">
        <v>497400</v>
      </c>
      <c r="G56" s="21"/>
      <c r="H56" s="19">
        <v>44280</v>
      </c>
      <c r="I56" s="20"/>
      <c r="J56" s="27">
        <v>52449</v>
      </c>
      <c r="K56" s="308"/>
      <c r="M56" s="60"/>
      <c r="N56" s="35"/>
    </row>
    <row r="57" spans="1:14" ht="23.5" customHeight="1" x14ac:dyDescent="0.65">
      <c r="A57" s="25" t="s">
        <v>32</v>
      </c>
      <c r="C57" s="47"/>
      <c r="D57" s="19">
        <f>819161-4070-8091</f>
        <v>807000</v>
      </c>
      <c r="E57" s="19"/>
      <c r="F57" s="19">
        <v>815379</v>
      </c>
      <c r="G57" s="19"/>
      <c r="H57" s="19">
        <v>60567</v>
      </c>
      <c r="I57" s="19"/>
      <c r="J57" s="19">
        <v>79667</v>
      </c>
      <c r="K57" s="308"/>
      <c r="M57" s="60"/>
      <c r="N57" s="35"/>
    </row>
    <row r="58" spans="1:14" ht="23.5" customHeight="1" x14ac:dyDescent="0.65">
      <c r="A58" s="25" t="s">
        <v>184</v>
      </c>
      <c r="B58" s="18">
        <v>7</v>
      </c>
      <c r="C58" s="151"/>
      <c r="D58" s="19">
        <v>168732</v>
      </c>
      <c r="E58" s="147"/>
      <c r="F58" s="19">
        <v>169791</v>
      </c>
      <c r="G58" s="21"/>
      <c r="H58" s="19">
        <v>147493</v>
      </c>
      <c r="I58" s="20"/>
      <c r="J58" s="19">
        <v>137153</v>
      </c>
      <c r="K58" s="308"/>
      <c r="M58" s="60"/>
      <c r="N58" s="35"/>
    </row>
    <row r="59" spans="1:14" ht="23.5" customHeight="1" x14ac:dyDescent="0.65">
      <c r="A59" s="1" t="s">
        <v>182</v>
      </c>
      <c r="B59" s="6">
        <v>7</v>
      </c>
      <c r="C59" s="151"/>
      <c r="D59" s="19">
        <v>158842</v>
      </c>
      <c r="E59" s="147"/>
      <c r="F59" s="19">
        <v>163465</v>
      </c>
      <c r="G59" s="21"/>
      <c r="H59" s="19">
        <v>9027</v>
      </c>
      <c r="I59" s="20"/>
      <c r="J59" s="19">
        <v>10023</v>
      </c>
      <c r="K59" s="308"/>
      <c r="M59" s="60"/>
      <c r="N59" s="35"/>
    </row>
    <row r="60" spans="1:14" ht="23.5" customHeight="1" x14ac:dyDescent="0.65">
      <c r="A60" s="1" t="s">
        <v>287</v>
      </c>
      <c r="B60" s="18">
        <v>7</v>
      </c>
      <c r="C60" s="151"/>
      <c r="D60" s="19">
        <v>496772</v>
      </c>
      <c r="E60" s="147"/>
      <c r="F60" s="19">
        <v>0</v>
      </c>
      <c r="G60" s="21"/>
      <c r="H60" s="19">
        <v>496772</v>
      </c>
      <c r="I60" s="20"/>
      <c r="J60" s="27">
        <v>0</v>
      </c>
      <c r="K60" s="308"/>
      <c r="M60" s="60"/>
      <c r="N60" s="35"/>
    </row>
    <row r="61" spans="1:14" ht="23.5" customHeight="1" x14ac:dyDescent="0.65">
      <c r="A61" s="1" t="s">
        <v>33</v>
      </c>
      <c r="B61" s="6">
        <v>7</v>
      </c>
      <c r="C61" s="151"/>
      <c r="D61" s="19">
        <v>370161</v>
      </c>
      <c r="E61" s="147"/>
      <c r="F61" s="19">
        <v>678828</v>
      </c>
      <c r="G61" s="21"/>
      <c r="H61" s="19">
        <v>681000</v>
      </c>
      <c r="I61" s="20"/>
      <c r="J61" s="19">
        <v>1021714</v>
      </c>
      <c r="K61" s="308"/>
      <c r="M61" s="60"/>
      <c r="N61" s="35"/>
    </row>
    <row r="62" spans="1:14" ht="23.5" customHeight="1" x14ac:dyDescent="0.65">
      <c r="A62" s="150" t="s">
        <v>183</v>
      </c>
      <c r="C62" s="48"/>
      <c r="D62" s="19">
        <v>13876</v>
      </c>
      <c r="E62" s="147"/>
      <c r="F62" s="19">
        <v>10043</v>
      </c>
      <c r="G62" s="21"/>
      <c r="H62" s="19">
        <v>0</v>
      </c>
      <c r="I62" s="20"/>
      <c r="J62" s="19">
        <v>0</v>
      </c>
      <c r="K62" s="308"/>
      <c r="M62" s="60"/>
      <c r="N62" s="35"/>
    </row>
    <row r="63" spans="1:14" ht="23.5" customHeight="1" x14ac:dyDescent="0.65">
      <c r="A63" s="1" t="s">
        <v>37</v>
      </c>
      <c r="B63" s="18"/>
      <c r="C63" s="21"/>
      <c r="D63" s="19">
        <v>69432</v>
      </c>
      <c r="E63" s="147"/>
      <c r="F63" s="19">
        <v>69486</v>
      </c>
      <c r="G63" s="21"/>
      <c r="H63" s="19">
        <v>5253</v>
      </c>
      <c r="I63" s="20"/>
      <c r="J63" s="19">
        <v>4739</v>
      </c>
      <c r="K63" s="308"/>
      <c r="L63" s="60"/>
      <c r="M63" s="60"/>
      <c r="N63" s="35"/>
    </row>
    <row r="64" spans="1:14" s="28" customFormat="1" ht="23.5" customHeight="1" x14ac:dyDescent="0.7">
      <c r="A64" s="28" t="s">
        <v>38</v>
      </c>
      <c r="B64" s="41"/>
      <c r="C64" s="51"/>
      <c r="D64" s="152">
        <f>SUM(D55:D63)</f>
        <v>3949651</v>
      </c>
      <c r="E64" s="51"/>
      <c r="F64" s="152">
        <f>SUM(F55:F63)</f>
        <v>3605660</v>
      </c>
      <c r="G64" s="51"/>
      <c r="H64" s="152">
        <f>SUM(H55:H63)</f>
        <v>1997663</v>
      </c>
      <c r="I64" s="51"/>
      <c r="J64" s="152">
        <f>SUM(J55:J63)</f>
        <v>1980213</v>
      </c>
      <c r="L64" s="60"/>
      <c r="N64" s="35"/>
    </row>
    <row r="65" spans="1:14" ht="23.5" customHeight="1" x14ac:dyDescent="0.65">
      <c r="C65" s="48"/>
      <c r="D65" s="48"/>
      <c r="E65" s="48"/>
      <c r="F65" s="48"/>
      <c r="G65" s="48"/>
      <c r="H65" s="48"/>
      <c r="I65" s="48"/>
      <c r="J65" s="48"/>
      <c r="L65" s="60"/>
      <c r="N65" s="35"/>
    </row>
    <row r="66" spans="1:14" s="28" customFormat="1" ht="23.5" customHeight="1" x14ac:dyDescent="0.7">
      <c r="A66" s="15" t="s">
        <v>39</v>
      </c>
      <c r="C66" s="51"/>
      <c r="D66" s="51"/>
      <c r="E66" s="51"/>
      <c r="F66" s="51"/>
      <c r="G66" s="51"/>
      <c r="H66" s="51"/>
      <c r="I66" s="51"/>
      <c r="J66" s="51"/>
      <c r="L66" s="60"/>
      <c r="N66" s="35"/>
    </row>
    <row r="67" spans="1:14" s="28" customFormat="1" ht="23.5" customHeight="1" x14ac:dyDescent="0.7">
      <c r="A67" s="150" t="s">
        <v>140</v>
      </c>
      <c r="B67" s="6">
        <v>7</v>
      </c>
      <c r="C67" s="151"/>
      <c r="D67" s="19">
        <v>313898</v>
      </c>
      <c r="E67" s="147"/>
      <c r="F67" s="19">
        <v>360902</v>
      </c>
      <c r="G67" s="21"/>
      <c r="H67" s="19">
        <v>172208</v>
      </c>
      <c r="I67" s="20"/>
      <c r="J67" s="19">
        <v>213553</v>
      </c>
      <c r="K67" s="308"/>
      <c r="L67" s="60"/>
      <c r="M67" s="608"/>
      <c r="N67" s="35"/>
    </row>
    <row r="68" spans="1:14" s="28" customFormat="1" ht="23.5" customHeight="1" x14ac:dyDescent="0.7">
      <c r="A68" s="150" t="s">
        <v>196</v>
      </c>
      <c r="B68" s="6">
        <v>7</v>
      </c>
      <c r="C68" s="151"/>
      <c r="D68" s="494">
        <v>130267</v>
      </c>
      <c r="E68" s="147"/>
      <c r="F68" s="19">
        <v>152739</v>
      </c>
      <c r="G68" s="21"/>
      <c r="H68" s="19">
        <v>4612</v>
      </c>
      <c r="I68" s="20"/>
      <c r="J68" s="19">
        <v>3446</v>
      </c>
      <c r="K68" s="308"/>
      <c r="L68" s="60"/>
      <c r="M68" s="608"/>
      <c r="N68" s="35"/>
    </row>
    <row r="69" spans="1:14" s="28" customFormat="1" ht="23.5" customHeight="1" x14ac:dyDescent="0.7">
      <c r="A69" s="150" t="s">
        <v>228</v>
      </c>
      <c r="B69" s="6">
        <v>7</v>
      </c>
      <c r="C69" s="151"/>
      <c r="D69" s="494">
        <v>3752939</v>
      </c>
      <c r="E69" s="147"/>
      <c r="F69" s="19">
        <v>2967085</v>
      </c>
      <c r="G69" s="21"/>
      <c r="H69" s="19">
        <v>3752939</v>
      </c>
      <c r="I69" s="20"/>
      <c r="J69" s="19">
        <v>2967085</v>
      </c>
      <c r="K69" s="308"/>
      <c r="L69" s="60"/>
      <c r="M69" s="608"/>
      <c r="N69" s="35"/>
    </row>
    <row r="70" spans="1:14" s="28" customFormat="1" ht="23.5" customHeight="1" x14ac:dyDescent="0.7">
      <c r="A70" s="150" t="s">
        <v>220</v>
      </c>
      <c r="B70" s="6"/>
      <c r="C70" s="151"/>
      <c r="D70" s="27">
        <v>150661</v>
      </c>
      <c r="E70" s="147"/>
      <c r="F70" s="19">
        <v>165456</v>
      </c>
      <c r="G70" s="21"/>
      <c r="H70" s="19">
        <v>22562</v>
      </c>
      <c r="I70" s="20"/>
      <c r="J70" s="19">
        <v>35913</v>
      </c>
      <c r="K70" s="308"/>
      <c r="L70" s="60"/>
      <c r="M70" s="608"/>
      <c r="N70" s="35"/>
    </row>
    <row r="71" spans="1:14" s="28" customFormat="1" ht="23.5" customHeight="1" x14ac:dyDescent="0.7">
      <c r="A71" s="1" t="s">
        <v>153</v>
      </c>
      <c r="B71" s="6"/>
      <c r="C71" s="151"/>
      <c r="D71" s="19">
        <v>60240</v>
      </c>
      <c r="E71" s="147"/>
      <c r="F71" s="19">
        <v>60299</v>
      </c>
      <c r="G71" s="21"/>
      <c r="H71" s="19">
        <v>6896</v>
      </c>
      <c r="I71" s="20"/>
      <c r="J71" s="19">
        <v>6470</v>
      </c>
      <c r="K71" s="308"/>
      <c r="L71" s="60"/>
      <c r="M71" s="608"/>
      <c r="N71" s="35"/>
    </row>
    <row r="72" spans="1:14" s="28" customFormat="1" ht="23.5" customHeight="1" x14ac:dyDescent="0.7">
      <c r="A72" s="1" t="s">
        <v>40</v>
      </c>
      <c r="B72" s="6"/>
      <c r="C72" s="151"/>
      <c r="D72" s="19">
        <v>3431</v>
      </c>
      <c r="E72" s="147"/>
      <c r="F72" s="19">
        <v>3751</v>
      </c>
      <c r="G72" s="21"/>
      <c r="H72" s="19">
        <v>58</v>
      </c>
      <c r="I72" s="20"/>
      <c r="J72" s="19">
        <v>63</v>
      </c>
      <c r="K72" s="308"/>
      <c r="L72" s="60"/>
      <c r="M72" s="608"/>
      <c r="N72" s="35"/>
    </row>
    <row r="73" spans="1:14" s="28" customFormat="1" ht="23.5" customHeight="1" x14ac:dyDescent="0.7">
      <c r="A73" s="28" t="s">
        <v>41</v>
      </c>
      <c r="B73" s="41"/>
      <c r="C73" s="51"/>
      <c r="D73" s="152">
        <f>SUM(D67:D72)</f>
        <v>4411436</v>
      </c>
      <c r="E73" s="51"/>
      <c r="F73" s="152">
        <f>SUM(F67:F72)</f>
        <v>3710232</v>
      </c>
      <c r="G73" s="51"/>
      <c r="H73" s="152">
        <f>SUM(H67:H72)</f>
        <v>3959275</v>
      </c>
      <c r="I73" s="51"/>
      <c r="J73" s="152">
        <f>SUM(J67:J72)</f>
        <v>3226530</v>
      </c>
      <c r="N73" s="35"/>
    </row>
    <row r="74" spans="1:14" s="28" customFormat="1" ht="22" x14ac:dyDescent="0.7">
      <c r="B74" s="41"/>
      <c r="C74" s="51"/>
      <c r="D74" s="51"/>
      <c r="E74" s="51"/>
      <c r="F74" s="51"/>
      <c r="G74" s="51"/>
      <c r="H74" s="51"/>
      <c r="I74" s="51"/>
      <c r="J74" s="51"/>
      <c r="N74" s="35"/>
    </row>
    <row r="75" spans="1:14" s="28" customFormat="1" ht="23.5" customHeight="1" x14ac:dyDescent="0.7">
      <c r="A75" s="28" t="s">
        <v>42</v>
      </c>
      <c r="B75" s="41"/>
      <c r="C75" s="51"/>
      <c r="D75" s="55">
        <f>D64+D73</f>
        <v>8361087</v>
      </c>
      <c r="E75" s="51"/>
      <c r="F75" s="55">
        <f>F64+F73</f>
        <v>7315892</v>
      </c>
      <c r="G75" s="51"/>
      <c r="H75" s="55">
        <f>H64+H73</f>
        <v>5956938</v>
      </c>
      <c r="I75" s="51"/>
      <c r="J75" s="55">
        <f>J64+J73</f>
        <v>5206743</v>
      </c>
      <c r="N75" s="35"/>
    </row>
    <row r="76" spans="1:14" s="28" customFormat="1" ht="23.5" customHeight="1" x14ac:dyDescent="0.7">
      <c r="B76" s="41"/>
      <c r="C76" s="44"/>
      <c r="D76" s="44"/>
      <c r="E76" s="44"/>
      <c r="F76" s="44"/>
      <c r="G76" s="44"/>
      <c r="H76" s="44"/>
      <c r="I76" s="44"/>
      <c r="J76" s="44"/>
      <c r="N76" s="35"/>
    </row>
    <row r="77" spans="1:14" ht="23.5" customHeight="1" x14ac:dyDescent="0.7">
      <c r="A77" s="621" t="s">
        <v>165</v>
      </c>
      <c r="B77" s="621"/>
      <c r="C77" s="621"/>
      <c r="D77" s="621"/>
      <c r="E77" s="621"/>
      <c r="F77" s="621"/>
      <c r="G77" s="621"/>
      <c r="H77" s="462"/>
      <c r="I77" s="462"/>
      <c r="J77" s="462"/>
      <c r="N77" s="35"/>
    </row>
    <row r="78" spans="1:14" ht="23.5" customHeight="1" x14ac:dyDescent="0.7">
      <c r="A78" s="621" t="s">
        <v>1</v>
      </c>
      <c r="B78" s="621"/>
      <c r="C78" s="621"/>
      <c r="D78" s="621"/>
      <c r="E78" s="621"/>
      <c r="F78" s="621"/>
      <c r="G78" s="621"/>
      <c r="H78" s="462"/>
      <c r="I78" s="462"/>
      <c r="J78" s="462"/>
      <c r="N78" s="35"/>
    </row>
    <row r="79" spans="1:14" ht="23.5" customHeight="1" x14ac:dyDescent="0.65">
      <c r="C79" s="45"/>
      <c r="D79" s="45"/>
      <c r="E79" s="45"/>
      <c r="F79" s="45"/>
      <c r="G79" s="45"/>
      <c r="H79" s="45"/>
      <c r="I79" s="45"/>
      <c r="J79" s="45"/>
      <c r="N79" s="35"/>
    </row>
    <row r="80" spans="1:14" ht="23.5" customHeight="1" x14ac:dyDescent="0.7">
      <c r="A80" s="313"/>
      <c r="B80" s="41"/>
      <c r="C80" s="41"/>
      <c r="D80" s="622" t="s">
        <v>2</v>
      </c>
      <c r="E80" s="622"/>
      <c r="F80" s="622"/>
      <c r="G80" s="5"/>
      <c r="H80" s="622" t="s">
        <v>3</v>
      </c>
      <c r="I80" s="622"/>
      <c r="J80" s="622"/>
      <c r="N80" s="35"/>
    </row>
    <row r="81" spans="1:14" ht="23.5" customHeight="1" x14ac:dyDescent="0.7">
      <c r="A81" s="9"/>
      <c r="B81" s="10"/>
      <c r="C81" s="10"/>
      <c r="D81" s="7" t="s">
        <v>266</v>
      </c>
      <c r="E81" s="98"/>
      <c r="F81" s="7" t="s">
        <v>4</v>
      </c>
      <c r="G81" s="315"/>
      <c r="H81" s="7" t="s">
        <v>266</v>
      </c>
      <c r="I81" s="98"/>
      <c r="J81" s="7" t="s">
        <v>4</v>
      </c>
      <c r="N81" s="35"/>
    </row>
    <row r="82" spans="1:14" ht="23.5" customHeight="1" x14ac:dyDescent="0.7">
      <c r="A82" s="9" t="s">
        <v>29</v>
      </c>
      <c r="B82" s="10" t="s">
        <v>7</v>
      </c>
      <c r="C82" s="11"/>
      <c r="D82" s="11">
        <v>2566</v>
      </c>
      <c r="E82" s="11"/>
      <c r="F82" s="11">
        <v>2565</v>
      </c>
      <c r="G82" s="11"/>
      <c r="H82" s="11">
        <v>2566</v>
      </c>
      <c r="I82" s="11"/>
      <c r="J82" s="11">
        <v>2565</v>
      </c>
      <c r="N82" s="35"/>
    </row>
    <row r="83" spans="1:14" ht="23.5" customHeight="1" x14ac:dyDescent="0.7">
      <c r="A83" s="9"/>
      <c r="B83" s="10"/>
      <c r="C83" s="11"/>
      <c r="D83" s="7" t="s">
        <v>8</v>
      </c>
      <c r="E83" s="11"/>
      <c r="F83" s="14"/>
      <c r="G83" s="12"/>
      <c r="H83" s="7" t="s">
        <v>8</v>
      </c>
      <c r="I83" s="11"/>
      <c r="J83" s="14"/>
      <c r="N83" s="35"/>
    </row>
    <row r="84" spans="1:14" ht="23.5" customHeight="1" x14ac:dyDescent="0.7">
      <c r="A84" s="306"/>
      <c r="C84" s="6"/>
      <c r="D84" s="620" t="s">
        <v>10</v>
      </c>
      <c r="E84" s="620"/>
      <c r="F84" s="620"/>
      <c r="G84" s="620"/>
      <c r="H84" s="620"/>
      <c r="I84" s="620"/>
      <c r="J84" s="620"/>
      <c r="N84" s="35"/>
    </row>
    <row r="85" spans="1:14" ht="23.5" customHeight="1" x14ac:dyDescent="0.7">
      <c r="A85" s="15" t="s">
        <v>43</v>
      </c>
      <c r="C85" s="146"/>
      <c r="D85" s="146"/>
      <c r="E85" s="146"/>
      <c r="F85" s="146"/>
      <c r="G85" s="36"/>
      <c r="H85" s="146"/>
      <c r="I85" s="146"/>
      <c r="J85" s="146"/>
      <c r="N85" s="35"/>
    </row>
    <row r="86" spans="1:14" ht="23.5" customHeight="1" x14ac:dyDescent="0.65">
      <c r="A86" s="150" t="s">
        <v>44</v>
      </c>
      <c r="B86" s="6">
        <v>8</v>
      </c>
      <c r="C86" s="146"/>
      <c r="D86" s="146"/>
      <c r="E86" s="146"/>
      <c r="F86" s="146"/>
      <c r="G86" s="36"/>
      <c r="H86" s="146"/>
      <c r="I86" s="146"/>
      <c r="J86" s="146"/>
      <c r="N86" s="35"/>
    </row>
    <row r="87" spans="1:14" ht="23.5" customHeight="1" thickBot="1" x14ac:dyDescent="0.7">
      <c r="A87" s="1" t="s">
        <v>45</v>
      </c>
      <c r="C87" s="148"/>
      <c r="D87" s="317">
        <v>2249389</v>
      </c>
      <c r="E87" s="147"/>
      <c r="F87" s="317">
        <v>2249389</v>
      </c>
      <c r="G87" s="21"/>
      <c r="H87" s="317">
        <v>2249389</v>
      </c>
      <c r="I87" s="20"/>
      <c r="J87" s="317">
        <v>2249389</v>
      </c>
      <c r="M87" s="609"/>
      <c r="N87" s="35"/>
    </row>
    <row r="88" spans="1:14" ht="23.5" customHeight="1" thickTop="1" x14ac:dyDescent="0.65">
      <c r="A88" s="1" t="s">
        <v>46</v>
      </c>
      <c r="C88" s="148"/>
      <c r="D88" s="19">
        <v>1741679</v>
      </c>
      <c r="E88" s="147"/>
      <c r="F88" s="19">
        <v>1605986</v>
      </c>
      <c r="G88" s="21"/>
      <c r="H88" s="19">
        <v>1741679</v>
      </c>
      <c r="I88" s="20"/>
      <c r="J88" s="19">
        <v>1605986</v>
      </c>
      <c r="M88" s="609"/>
      <c r="N88" s="35"/>
    </row>
    <row r="89" spans="1:14" ht="23.5" customHeight="1" x14ac:dyDescent="0.65">
      <c r="A89" s="150" t="s">
        <v>47</v>
      </c>
      <c r="B89" s="6">
        <v>8</v>
      </c>
      <c r="C89" s="148"/>
      <c r="D89" s="19">
        <v>6995915</v>
      </c>
      <c r="E89" s="147"/>
      <c r="F89" s="19">
        <v>6453143</v>
      </c>
      <c r="G89" s="21"/>
      <c r="H89" s="19">
        <v>6995915</v>
      </c>
      <c r="I89" s="20"/>
      <c r="J89" s="19">
        <v>6453143</v>
      </c>
      <c r="M89" s="609"/>
      <c r="N89" s="35"/>
    </row>
    <row r="90" spans="1:14" ht="23.5" customHeight="1" x14ac:dyDescent="0.65">
      <c r="A90" s="150" t="s">
        <v>49</v>
      </c>
      <c r="C90" s="147"/>
      <c r="D90" s="19">
        <v>-42012</v>
      </c>
      <c r="E90" s="147"/>
      <c r="F90" s="19">
        <v>-42012</v>
      </c>
      <c r="G90" s="21"/>
      <c r="H90" s="19">
        <v>0</v>
      </c>
      <c r="I90" s="20"/>
      <c r="J90" s="19">
        <v>0</v>
      </c>
      <c r="M90" s="609"/>
      <c r="N90" s="35"/>
    </row>
    <row r="91" spans="1:14" ht="23.5" customHeight="1" x14ac:dyDescent="0.65">
      <c r="A91" s="150" t="s">
        <v>248</v>
      </c>
      <c r="C91" s="147"/>
      <c r="D91" s="19">
        <v>-146220</v>
      </c>
      <c r="E91" s="147"/>
      <c r="F91" s="19">
        <v>-146220</v>
      </c>
      <c r="G91" s="21"/>
      <c r="H91" s="19">
        <v>0</v>
      </c>
      <c r="I91" s="20"/>
      <c r="J91" s="19">
        <v>0</v>
      </c>
      <c r="M91" s="609"/>
      <c r="N91" s="35"/>
    </row>
    <row r="92" spans="1:14" ht="23.5" customHeight="1" x14ac:dyDescent="0.65">
      <c r="A92" s="150" t="s">
        <v>154</v>
      </c>
      <c r="C92" s="147"/>
      <c r="D92" s="19">
        <v>51899</v>
      </c>
      <c r="E92" s="147"/>
      <c r="F92" s="19">
        <v>38178</v>
      </c>
      <c r="G92" s="21"/>
      <c r="H92" s="19">
        <f>51899</f>
        <v>51899</v>
      </c>
      <c r="I92" s="20"/>
      <c r="J92" s="19">
        <v>38178</v>
      </c>
      <c r="M92" s="609"/>
      <c r="N92" s="35"/>
    </row>
    <row r="93" spans="1:14" ht="23.5" customHeight="1" x14ac:dyDescent="0.65">
      <c r="A93" s="150" t="s">
        <v>48</v>
      </c>
      <c r="C93" s="147"/>
      <c r="D93" s="19"/>
      <c r="E93" s="147"/>
      <c r="F93" s="19"/>
      <c r="G93" s="21"/>
      <c r="H93" s="19"/>
      <c r="I93" s="20"/>
      <c r="J93" s="19"/>
      <c r="M93" s="609"/>
      <c r="N93" s="35"/>
    </row>
    <row r="94" spans="1:14" ht="23.5" customHeight="1" x14ac:dyDescent="0.65">
      <c r="A94" s="150" t="s">
        <v>144</v>
      </c>
      <c r="C94" s="147"/>
      <c r="D94" s="19"/>
      <c r="E94" s="147"/>
      <c r="F94" s="19"/>
      <c r="G94" s="21"/>
      <c r="H94" s="19"/>
      <c r="I94" s="20"/>
      <c r="J94" s="19"/>
      <c r="M94" s="609"/>
      <c r="N94" s="35"/>
    </row>
    <row r="95" spans="1:14" ht="23.5" customHeight="1" x14ac:dyDescent="0.65">
      <c r="A95" s="150" t="s">
        <v>145</v>
      </c>
      <c r="C95" s="147"/>
      <c r="D95" s="19">
        <v>119400</v>
      </c>
      <c r="E95" s="147"/>
      <c r="F95" s="19">
        <v>119400</v>
      </c>
      <c r="G95" s="21"/>
      <c r="H95" s="19">
        <v>119400</v>
      </c>
      <c r="I95" s="20"/>
      <c r="J95" s="19">
        <v>119400</v>
      </c>
      <c r="M95" s="609"/>
      <c r="N95" s="35"/>
    </row>
    <row r="96" spans="1:14" ht="23.5" customHeight="1" x14ac:dyDescent="0.65">
      <c r="A96" s="150" t="s">
        <v>143</v>
      </c>
      <c r="C96" s="147"/>
      <c r="D96" s="19">
        <v>1634743</v>
      </c>
      <c r="E96" s="147"/>
      <c r="F96" s="19">
        <v>1467798</v>
      </c>
      <c r="G96" s="21"/>
      <c r="H96" s="27">
        <v>2138765</v>
      </c>
      <c r="I96" s="20"/>
      <c r="J96" s="19">
        <v>2040839</v>
      </c>
      <c r="K96" s="60"/>
      <c r="M96" s="609"/>
      <c r="N96" s="35"/>
    </row>
    <row r="97" spans="1:14" ht="23.5" customHeight="1" x14ac:dyDescent="0.65">
      <c r="A97" s="150" t="s">
        <v>299</v>
      </c>
      <c r="C97" s="147"/>
      <c r="D97" s="19">
        <v>-185359</v>
      </c>
      <c r="E97" s="147"/>
      <c r="F97" s="19">
        <v>0</v>
      </c>
      <c r="G97" s="21"/>
      <c r="H97" s="27">
        <v>0</v>
      </c>
      <c r="I97" s="20"/>
      <c r="J97" s="19">
        <v>0</v>
      </c>
      <c r="K97" s="60"/>
      <c r="M97" s="609"/>
      <c r="N97" s="35"/>
    </row>
    <row r="98" spans="1:14" ht="23.5" customHeight="1" x14ac:dyDescent="0.7">
      <c r="A98" s="28" t="s">
        <v>51</v>
      </c>
      <c r="C98" s="147"/>
      <c r="D98" s="318">
        <f>SUM(D88:D97)</f>
        <v>10170045</v>
      </c>
      <c r="E98" s="147"/>
      <c r="F98" s="318">
        <f>SUM(F88:F97)</f>
        <v>9496273</v>
      </c>
      <c r="G98" s="147"/>
      <c r="H98" s="318">
        <f>SUM(H88:H97)</f>
        <v>11047658</v>
      </c>
      <c r="I98" s="39"/>
      <c r="J98" s="318">
        <f>SUM(J88:J97)</f>
        <v>10257546</v>
      </c>
      <c r="M98" s="609"/>
      <c r="N98" s="35"/>
    </row>
    <row r="99" spans="1:14" ht="23.5" hidden="1" customHeight="1" x14ac:dyDescent="0.7">
      <c r="A99" s="1" t="s">
        <v>127</v>
      </c>
      <c r="C99" s="147"/>
      <c r="D99" s="149"/>
      <c r="E99" s="147"/>
      <c r="F99" s="149"/>
      <c r="G99" s="147"/>
      <c r="H99" s="149"/>
      <c r="I99" s="39"/>
      <c r="J99" s="149"/>
      <c r="M99" s="609"/>
      <c r="N99" s="35"/>
    </row>
    <row r="100" spans="1:14" ht="23.5" hidden="1" customHeight="1" x14ac:dyDescent="0.65">
      <c r="A100" s="1" t="s">
        <v>108</v>
      </c>
      <c r="C100" s="147"/>
      <c r="D100" s="147">
        <v>0</v>
      </c>
      <c r="E100" s="147"/>
      <c r="F100" s="40">
        <v>0</v>
      </c>
      <c r="G100" s="147"/>
      <c r="H100" s="39">
        <v>0</v>
      </c>
      <c r="I100" s="39"/>
      <c r="J100" s="39">
        <v>0</v>
      </c>
      <c r="M100" s="609"/>
      <c r="N100" s="35"/>
    </row>
    <row r="101" spans="1:14" ht="23.5" customHeight="1" x14ac:dyDescent="0.65">
      <c r="A101" s="59" t="s">
        <v>52</v>
      </c>
      <c r="B101" s="480"/>
      <c r="C101" s="147"/>
      <c r="D101" s="19">
        <v>2935765</v>
      </c>
      <c r="E101" s="147"/>
      <c r="F101" s="19">
        <v>2453207</v>
      </c>
      <c r="G101" s="21"/>
      <c r="H101" s="19">
        <v>0</v>
      </c>
      <c r="I101" s="20"/>
      <c r="J101" s="19">
        <v>0</v>
      </c>
      <c r="M101" s="609"/>
      <c r="N101" s="35"/>
    </row>
    <row r="102" spans="1:14" ht="23.5" customHeight="1" x14ac:dyDescent="0.7">
      <c r="A102" s="28" t="s">
        <v>53</v>
      </c>
      <c r="C102" s="149"/>
      <c r="D102" s="42">
        <f>SUM(D98:D101)</f>
        <v>13105810</v>
      </c>
      <c r="E102" s="149"/>
      <c r="F102" s="42">
        <f>SUM(F98,F100:F101)</f>
        <v>11949480</v>
      </c>
      <c r="G102" s="149"/>
      <c r="H102" s="42">
        <f>SUM(H98,H100:H101)</f>
        <v>11047658</v>
      </c>
      <c r="I102" s="149"/>
      <c r="J102" s="42">
        <f>SUM(J98,J100:J101)</f>
        <v>10257546</v>
      </c>
      <c r="M102" s="609"/>
      <c r="N102" s="35"/>
    </row>
    <row r="103" spans="1:14" ht="23.5" customHeight="1" x14ac:dyDescent="0.65">
      <c r="C103" s="60"/>
      <c r="D103" s="60"/>
      <c r="E103" s="60"/>
      <c r="F103" s="60"/>
      <c r="G103" s="35"/>
      <c r="H103" s="60"/>
      <c r="I103" s="60"/>
      <c r="J103" s="60"/>
      <c r="M103" s="609"/>
      <c r="N103" s="35"/>
    </row>
    <row r="104" spans="1:14" s="28" customFormat="1" ht="23.5" customHeight="1" thickBot="1" x14ac:dyDescent="0.75">
      <c r="A104" s="28" t="s">
        <v>54</v>
      </c>
      <c r="B104" s="41"/>
      <c r="C104" s="149"/>
      <c r="D104" s="61">
        <f>+D75+D102</f>
        <v>21466897</v>
      </c>
      <c r="E104" s="149"/>
      <c r="F104" s="61">
        <f>+F75+F102</f>
        <v>19265372</v>
      </c>
      <c r="G104" s="149"/>
      <c r="H104" s="61">
        <f>+H75+H102</f>
        <v>17004596</v>
      </c>
      <c r="I104" s="149"/>
      <c r="J104" s="61">
        <f>+J75+J102</f>
        <v>15464289</v>
      </c>
      <c r="M104" s="609"/>
      <c r="N104" s="35"/>
    </row>
    <row r="105" spans="1:14" s="63" customFormat="1" ht="13.5" customHeight="1" thickTop="1" x14ac:dyDescent="0.7">
      <c r="B105" s="64"/>
      <c r="C105" s="44"/>
      <c r="D105" s="44"/>
      <c r="E105" s="44"/>
      <c r="F105" s="44"/>
      <c r="G105" s="65"/>
      <c r="H105" s="66"/>
      <c r="I105" s="66"/>
      <c r="J105" s="66"/>
    </row>
    <row r="106" spans="1:14" ht="23.5" customHeight="1" x14ac:dyDescent="0.65">
      <c r="B106" s="1"/>
      <c r="C106" s="129"/>
      <c r="D106" s="129">
        <f>D104-D44</f>
        <v>0</v>
      </c>
      <c r="E106" s="129"/>
      <c r="F106" s="129">
        <f>F104-F44</f>
        <v>0</v>
      </c>
      <c r="G106" s="456"/>
      <c r="H106" s="129">
        <f>H104-H44</f>
        <v>0</v>
      </c>
      <c r="I106" s="129"/>
      <c r="J106" s="129">
        <f>J104-J44</f>
        <v>0</v>
      </c>
    </row>
    <row r="107" spans="1:14" ht="23.5" customHeight="1" x14ac:dyDescent="0.65">
      <c r="B107" s="1"/>
      <c r="H107" s="130"/>
    </row>
    <row r="108" spans="1:14" ht="23.5" customHeight="1" x14ac:dyDescent="0.65">
      <c r="B108" s="1"/>
    </row>
    <row r="109" spans="1:14" ht="23.5" customHeight="1" x14ac:dyDescent="0.65">
      <c r="B109" s="1"/>
    </row>
    <row r="110" spans="1:14" ht="23.5" customHeight="1" x14ac:dyDescent="0.65">
      <c r="B110" s="1"/>
    </row>
    <row r="111" spans="1:14" ht="23.5" customHeight="1" x14ac:dyDescent="0.65">
      <c r="B111" s="1"/>
    </row>
    <row r="112" spans="1:14" ht="23.5" customHeight="1" x14ac:dyDescent="0.65">
      <c r="B112" s="1"/>
    </row>
    <row r="113" spans="2:7" ht="23.5" customHeight="1" x14ac:dyDescent="0.65">
      <c r="B113" s="1"/>
    </row>
    <row r="114" spans="2:7" ht="23.5" customHeight="1" x14ac:dyDescent="0.65">
      <c r="B114" s="1"/>
    </row>
    <row r="115" spans="2:7" ht="23.5" customHeight="1" x14ac:dyDescent="0.65">
      <c r="B115" s="1"/>
    </row>
    <row r="116" spans="2:7" ht="23.5" customHeight="1" x14ac:dyDescent="0.65">
      <c r="B116" s="1"/>
    </row>
    <row r="117" spans="2:7" ht="23.5" customHeight="1" x14ac:dyDescent="0.65">
      <c r="B117" s="1"/>
    </row>
    <row r="118" spans="2:7" ht="23.5" customHeight="1" x14ac:dyDescent="0.65">
      <c r="B118" s="1"/>
    </row>
    <row r="119" spans="2:7" ht="23.5" customHeight="1" x14ac:dyDescent="0.65">
      <c r="B119" s="1"/>
    </row>
    <row r="120" spans="2:7" ht="23.5" customHeight="1" x14ac:dyDescent="0.65">
      <c r="B120" s="1"/>
    </row>
    <row r="121" spans="2:7" ht="23.5" customHeight="1" x14ac:dyDescent="0.65">
      <c r="B121" s="1"/>
    </row>
    <row r="122" spans="2:7" ht="23.5" customHeight="1" x14ac:dyDescent="0.65">
      <c r="B122" s="1"/>
      <c r="C122" s="1"/>
      <c r="D122" s="1"/>
      <c r="E122" s="1"/>
      <c r="F122" s="1"/>
      <c r="G122" s="1"/>
    </row>
    <row r="123" spans="2:7" ht="23.5" customHeight="1" x14ac:dyDescent="0.65">
      <c r="B123" s="1"/>
      <c r="C123" s="1"/>
      <c r="D123" s="1"/>
      <c r="E123" s="1"/>
      <c r="F123" s="1"/>
      <c r="G123" s="1"/>
    </row>
    <row r="124" spans="2:7" ht="23.5" customHeight="1" x14ac:dyDescent="0.65">
      <c r="B124" s="1"/>
      <c r="C124" s="1"/>
      <c r="D124" s="1"/>
      <c r="E124" s="1"/>
      <c r="F124" s="1"/>
      <c r="G124" s="1"/>
    </row>
    <row r="125" spans="2:7" ht="23.5" customHeight="1" x14ac:dyDescent="0.65">
      <c r="B125" s="1"/>
      <c r="C125" s="1"/>
      <c r="D125" s="1"/>
      <c r="E125" s="1"/>
      <c r="F125" s="1"/>
      <c r="G125" s="1"/>
    </row>
    <row r="126" spans="2:7" ht="23.5" customHeight="1" x14ac:dyDescent="0.65">
      <c r="B126" s="1"/>
      <c r="C126" s="1"/>
      <c r="D126" s="1"/>
      <c r="E126" s="1"/>
      <c r="F126" s="1"/>
      <c r="G126" s="1"/>
    </row>
    <row r="127" spans="2:7" ht="23.5" customHeight="1" x14ac:dyDescent="0.65">
      <c r="B127" s="1"/>
      <c r="C127" s="1"/>
      <c r="D127" s="1"/>
      <c r="E127" s="1"/>
      <c r="F127" s="1"/>
      <c r="G127" s="1"/>
    </row>
    <row r="128" spans="2:7" ht="23.5" customHeight="1" x14ac:dyDescent="0.65">
      <c r="B128" s="1"/>
      <c r="C128" s="1"/>
      <c r="D128" s="1"/>
      <c r="E128" s="1"/>
      <c r="F128" s="1"/>
      <c r="G128" s="1"/>
    </row>
    <row r="129" spans="2:7" ht="23.5" customHeight="1" x14ac:dyDescent="0.65">
      <c r="B129" s="1"/>
      <c r="C129" s="1"/>
      <c r="D129" s="1"/>
      <c r="E129" s="1"/>
      <c r="F129" s="1"/>
      <c r="G129" s="1"/>
    </row>
    <row r="130" spans="2:7" ht="23.5" customHeight="1" x14ac:dyDescent="0.65">
      <c r="B130" s="1"/>
      <c r="C130" s="1"/>
      <c r="D130" s="1"/>
      <c r="E130" s="1"/>
      <c r="F130" s="1"/>
      <c r="G130" s="1"/>
    </row>
    <row r="131" spans="2:7" ht="23.5" customHeight="1" x14ac:dyDescent="0.65">
      <c r="B131" s="1"/>
      <c r="C131" s="1"/>
      <c r="D131" s="1"/>
      <c r="E131" s="1"/>
      <c r="F131" s="1"/>
      <c r="G131" s="1"/>
    </row>
    <row r="132" spans="2:7" ht="23.5" customHeight="1" x14ac:dyDescent="0.65">
      <c r="B132" s="1"/>
      <c r="C132" s="1"/>
      <c r="D132" s="1"/>
      <c r="E132" s="1"/>
      <c r="F132" s="1"/>
      <c r="G132" s="1"/>
    </row>
    <row r="133" spans="2:7" ht="23.5" customHeight="1" x14ac:dyDescent="0.65">
      <c r="B133" s="1"/>
      <c r="C133" s="1"/>
      <c r="D133" s="1"/>
      <c r="E133" s="1"/>
      <c r="F133" s="1"/>
      <c r="G133" s="1"/>
    </row>
    <row r="134" spans="2:7" ht="23.5" customHeight="1" x14ac:dyDescent="0.65">
      <c r="B134" s="1"/>
      <c r="C134" s="1"/>
      <c r="D134" s="1"/>
      <c r="E134" s="1"/>
      <c r="F134" s="1"/>
      <c r="G134" s="1"/>
    </row>
    <row r="135" spans="2:7" ht="23.5" customHeight="1" x14ac:dyDescent="0.65">
      <c r="B135" s="1"/>
      <c r="C135" s="1"/>
      <c r="D135" s="1"/>
      <c r="E135" s="1"/>
      <c r="F135" s="1"/>
      <c r="G135" s="1"/>
    </row>
    <row r="136" spans="2:7" ht="23.5" customHeight="1" x14ac:dyDescent="0.65">
      <c r="B136" s="1"/>
      <c r="C136" s="1"/>
      <c r="D136" s="1"/>
      <c r="E136" s="1"/>
      <c r="F136" s="1"/>
      <c r="G136" s="1"/>
    </row>
    <row r="137" spans="2:7" ht="23.5" customHeight="1" x14ac:dyDescent="0.65">
      <c r="B137" s="1"/>
      <c r="C137" s="1"/>
      <c r="D137" s="1"/>
      <c r="E137" s="1"/>
      <c r="F137" s="1"/>
      <c r="G137" s="1"/>
    </row>
    <row r="138" spans="2:7" ht="23.5" customHeight="1" x14ac:dyDescent="0.65">
      <c r="B138" s="1"/>
      <c r="C138" s="1"/>
      <c r="D138" s="1"/>
      <c r="E138" s="1"/>
      <c r="F138" s="1"/>
      <c r="G138" s="1"/>
    </row>
    <row r="139" spans="2:7" ht="23.5" customHeight="1" x14ac:dyDescent="0.65">
      <c r="B139" s="1"/>
      <c r="C139" s="1"/>
      <c r="D139" s="1"/>
      <c r="E139" s="1"/>
      <c r="F139" s="1"/>
      <c r="G139" s="1"/>
    </row>
    <row r="140" spans="2:7" ht="23.5" customHeight="1" x14ac:dyDescent="0.65">
      <c r="B140" s="1"/>
      <c r="C140" s="1"/>
      <c r="D140" s="1"/>
      <c r="E140" s="1"/>
      <c r="F140" s="1"/>
      <c r="G140" s="1"/>
    </row>
    <row r="141" spans="2:7" ht="23.5" customHeight="1" x14ac:dyDescent="0.65">
      <c r="B141" s="1"/>
      <c r="C141" s="1"/>
      <c r="D141" s="1"/>
      <c r="E141" s="1"/>
      <c r="F141" s="1"/>
      <c r="G141" s="1"/>
    </row>
    <row r="142" spans="2:7" ht="23.5" customHeight="1" x14ac:dyDescent="0.65">
      <c r="B142" s="1"/>
      <c r="C142" s="1"/>
      <c r="D142" s="1"/>
      <c r="E142" s="1"/>
      <c r="F142" s="1"/>
      <c r="G142" s="1"/>
    </row>
    <row r="143" spans="2:7" ht="23.5" customHeight="1" x14ac:dyDescent="0.65">
      <c r="B143" s="1"/>
      <c r="C143" s="1"/>
      <c r="D143" s="1"/>
      <c r="E143" s="1"/>
      <c r="F143" s="1"/>
      <c r="G143" s="1"/>
    </row>
    <row r="144" spans="2:7" ht="23.5" customHeight="1" x14ac:dyDescent="0.65">
      <c r="B144" s="1"/>
      <c r="C144" s="1"/>
      <c r="D144" s="1"/>
      <c r="E144" s="1"/>
      <c r="F144" s="1"/>
      <c r="G144" s="1"/>
    </row>
    <row r="145" spans="2:7" ht="23.5" customHeight="1" x14ac:dyDescent="0.65">
      <c r="B145" s="1"/>
      <c r="C145" s="1"/>
      <c r="D145" s="1"/>
      <c r="E145" s="1"/>
      <c r="F145" s="1"/>
      <c r="G145" s="1"/>
    </row>
    <row r="146" spans="2:7" ht="23.5" customHeight="1" x14ac:dyDescent="0.65">
      <c r="B146" s="1"/>
      <c r="C146" s="1"/>
      <c r="D146" s="1"/>
      <c r="E146" s="1"/>
      <c r="F146" s="1"/>
      <c r="G146" s="1"/>
    </row>
    <row r="147" spans="2:7" ht="23.5" customHeight="1" x14ac:dyDescent="0.65">
      <c r="B147" s="1"/>
      <c r="C147" s="1"/>
      <c r="D147" s="1"/>
      <c r="E147" s="1"/>
      <c r="F147" s="1"/>
      <c r="G147" s="1"/>
    </row>
    <row r="148" spans="2:7" ht="23.5" customHeight="1" x14ac:dyDescent="0.65">
      <c r="B148" s="1"/>
      <c r="C148" s="1"/>
      <c r="D148" s="1"/>
      <c r="E148" s="1"/>
      <c r="F148" s="1"/>
      <c r="G148" s="1"/>
    </row>
    <row r="149" spans="2:7" ht="23.5" customHeight="1" x14ac:dyDescent="0.65">
      <c r="B149" s="1"/>
      <c r="C149" s="1"/>
      <c r="D149" s="1"/>
      <c r="E149" s="1"/>
      <c r="F149" s="1"/>
      <c r="G149" s="1"/>
    </row>
    <row r="150" spans="2:7" ht="23.5" customHeight="1" x14ac:dyDescent="0.65">
      <c r="B150" s="1"/>
      <c r="C150" s="1"/>
      <c r="D150" s="1"/>
      <c r="E150" s="1"/>
      <c r="F150" s="1"/>
      <c r="G150" s="1"/>
    </row>
    <row r="151" spans="2:7" ht="23.5" customHeight="1" x14ac:dyDescent="0.65">
      <c r="B151" s="1"/>
      <c r="C151" s="1"/>
      <c r="D151" s="1"/>
      <c r="E151" s="1"/>
      <c r="F151" s="1"/>
      <c r="G151" s="1"/>
    </row>
    <row r="152" spans="2:7" ht="23.5" customHeight="1" x14ac:dyDescent="0.65">
      <c r="B152" s="1"/>
      <c r="C152" s="1"/>
      <c r="D152" s="1"/>
      <c r="E152" s="1"/>
      <c r="F152" s="1"/>
      <c r="G152" s="1"/>
    </row>
    <row r="153" spans="2:7" ht="23.5" customHeight="1" x14ac:dyDescent="0.65">
      <c r="B153" s="1"/>
      <c r="C153" s="1"/>
      <c r="D153" s="1"/>
      <c r="E153" s="1"/>
      <c r="F153" s="1"/>
      <c r="G153" s="1"/>
    </row>
    <row r="154" spans="2:7" ht="23.5" customHeight="1" x14ac:dyDescent="0.65">
      <c r="B154" s="1"/>
      <c r="C154" s="1"/>
      <c r="D154" s="1"/>
      <c r="E154" s="1"/>
      <c r="F154" s="1"/>
      <c r="G154" s="1"/>
    </row>
    <row r="155" spans="2:7" ht="23.5" customHeight="1" x14ac:dyDescent="0.65">
      <c r="B155" s="1"/>
      <c r="C155" s="1"/>
      <c r="D155" s="1"/>
      <c r="E155" s="1"/>
      <c r="F155" s="1"/>
      <c r="G155" s="1"/>
    </row>
    <row r="156" spans="2:7" ht="23.5" customHeight="1" x14ac:dyDescent="0.65">
      <c r="B156" s="1"/>
      <c r="C156" s="1"/>
      <c r="D156" s="1"/>
      <c r="E156" s="1"/>
      <c r="F156" s="1"/>
      <c r="G156" s="1"/>
    </row>
    <row r="157" spans="2:7" ht="23.5" customHeight="1" x14ac:dyDescent="0.65">
      <c r="B157" s="1"/>
      <c r="C157" s="1"/>
      <c r="D157" s="1"/>
      <c r="E157" s="1"/>
      <c r="F157" s="1"/>
      <c r="G157" s="1"/>
    </row>
    <row r="158" spans="2:7" ht="23.5" customHeight="1" x14ac:dyDescent="0.65">
      <c r="B158" s="1"/>
      <c r="C158" s="1"/>
      <c r="D158" s="1"/>
      <c r="E158" s="1"/>
      <c r="F158" s="1"/>
      <c r="G158" s="1"/>
    </row>
    <row r="159" spans="2:7" ht="23.5" customHeight="1" x14ac:dyDescent="0.65">
      <c r="B159" s="1"/>
      <c r="C159" s="1"/>
      <c r="D159" s="1"/>
      <c r="E159" s="1"/>
      <c r="F159" s="1"/>
      <c r="G159" s="1"/>
    </row>
    <row r="160" spans="2:7" ht="23.5" customHeight="1" x14ac:dyDescent="0.65">
      <c r="B160" s="1"/>
      <c r="C160" s="1"/>
      <c r="D160" s="1"/>
      <c r="E160" s="1"/>
      <c r="F160" s="1"/>
      <c r="G160" s="1"/>
    </row>
    <row r="161" spans="2:7" ht="23.5" customHeight="1" x14ac:dyDescent="0.65">
      <c r="B161" s="1"/>
      <c r="C161" s="1"/>
      <c r="D161" s="1"/>
      <c r="E161" s="1"/>
      <c r="F161" s="1"/>
      <c r="G161" s="1"/>
    </row>
    <row r="162" spans="2:7" ht="23.5" customHeight="1" x14ac:dyDescent="0.65">
      <c r="B162" s="1"/>
      <c r="C162" s="1"/>
      <c r="D162" s="1"/>
      <c r="E162" s="1"/>
      <c r="F162" s="1"/>
      <c r="G162" s="1"/>
    </row>
    <row r="163" spans="2:7" ht="23.5" customHeight="1" x14ac:dyDescent="0.65">
      <c r="B163" s="1"/>
      <c r="C163" s="1"/>
      <c r="D163" s="1"/>
      <c r="E163" s="1"/>
      <c r="F163" s="1"/>
      <c r="G163" s="1"/>
    </row>
    <row r="164" spans="2:7" ht="23.5" customHeight="1" x14ac:dyDescent="0.65">
      <c r="B164" s="1"/>
      <c r="C164" s="1"/>
      <c r="D164" s="1"/>
      <c r="E164" s="1"/>
      <c r="F164" s="1"/>
      <c r="G164" s="1"/>
    </row>
    <row r="165" spans="2:7" ht="23.5" customHeight="1" x14ac:dyDescent="0.65">
      <c r="B165" s="1"/>
      <c r="C165" s="1"/>
      <c r="D165" s="1"/>
      <c r="E165" s="1"/>
      <c r="F165" s="1"/>
      <c r="G165" s="1"/>
    </row>
    <row r="166" spans="2:7" ht="23.5" customHeight="1" x14ac:dyDescent="0.65">
      <c r="B166" s="1"/>
      <c r="C166" s="1"/>
      <c r="D166" s="1"/>
      <c r="E166" s="1"/>
      <c r="F166" s="1"/>
      <c r="G166" s="1"/>
    </row>
    <row r="167" spans="2:7" ht="23.5" customHeight="1" x14ac:dyDescent="0.65">
      <c r="B167" s="1"/>
      <c r="C167" s="1"/>
      <c r="D167" s="1"/>
      <c r="E167" s="1"/>
      <c r="F167" s="1"/>
      <c r="G167" s="1"/>
    </row>
    <row r="168" spans="2:7" ht="23.5" customHeight="1" x14ac:dyDescent="0.65">
      <c r="B168" s="1"/>
      <c r="C168" s="1"/>
      <c r="D168" s="1"/>
      <c r="E168" s="1"/>
      <c r="F168" s="1"/>
      <c r="G168" s="1"/>
    </row>
    <row r="169" spans="2:7" ht="23.5" customHeight="1" x14ac:dyDescent="0.65">
      <c r="B169" s="1"/>
      <c r="C169" s="1"/>
      <c r="D169" s="1"/>
      <c r="E169" s="1"/>
      <c r="F169" s="1"/>
      <c r="G169" s="1"/>
    </row>
    <row r="170" spans="2:7" ht="23.5" customHeight="1" x14ac:dyDescent="0.65">
      <c r="B170" s="1"/>
      <c r="C170" s="1"/>
      <c r="D170" s="1"/>
      <c r="E170" s="1"/>
      <c r="F170" s="1"/>
      <c r="G170" s="1"/>
    </row>
    <row r="171" spans="2:7" ht="23.5" customHeight="1" x14ac:dyDescent="0.65">
      <c r="B171" s="1"/>
      <c r="C171" s="1"/>
      <c r="D171" s="1"/>
      <c r="E171" s="1"/>
      <c r="F171" s="1"/>
      <c r="G171" s="1"/>
    </row>
    <row r="172" spans="2:7" ht="23.5" customHeight="1" x14ac:dyDescent="0.65">
      <c r="B172" s="1"/>
      <c r="C172" s="1"/>
      <c r="D172" s="1"/>
      <c r="E172" s="1"/>
      <c r="F172" s="1"/>
      <c r="G172" s="1"/>
    </row>
    <row r="173" spans="2:7" ht="23.5" customHeight="1" x14ac:dyDescent="0.65">
      <c r="B173" s="1"/>
      <c r="C173" s="1"/>
      <c r="D173" s="1"/>
      <c r="E173" s="1"/>
      <c r="F173" s="1"/>
      <c r="G173" s="1"/>
    </row>
    <row r="174" spans="2:7" ht="23.5" customHeight="1" x14ac:dyDescent="0.65">
      <c r="B174" s="1"/>
      <c r="C174" s="1"/>
      <c r="D174" s="1"/>
      <c r="E174" s="1"/>
      <c r="F174" s="1"/>
      <c r="G174" s="1"/>
    </row>
    <row r="175" spans="2:7" ht="23.5" customHeight="1" x14ac:dyDescent="0.65">
      <c r="B175" s="1"/>
      <c r="C175" s="1"/>
      <c r="D175" s="1"/>
      <c r="E175" s="1"/>
      <c r="F175" s="1"/>
      <c r="G175" s="1"/>
    </row>
    <row r="176" spans="2:7" ht="23.5" customHeight="1" x14ac:dyDescent="0.65">
      <c r="B176" s="1"/>
      <c r="C176" s="1"/>
      <c r="D176" s="1"/>
      <c r="E176" s="1"/>
      <c r="F176" s="1"/>
      <c r="G176" s="1"/>
    </row>
    <row r="177" spans="2:7" ht="23.5" customHeight="1" x14ac:dyDescent="0.65">
      <c r="B177" s="1"/>
      <c r="C177" s="1"/>
      <c r="D177" s="1"/>
      <c r="E177" s="1"/>
      <c r="F177" s="1"/>
      <c r="G177" s="1"/>
    </row>
    <row r="178" spans="2:7" ht="23.5" customHeight="1" x14ac:dyDescent="0.65">
      <c r="B178" s="1"/>
      <c r="C178" s="1"/>
      <c r="D178" s="1"/>
      <c r="E178" s="1"/>
      <c r="F178" s="1"/>
      <c r="G178" s="1"/>
    </row>
    <row r="179" spans="2:7" ht="23.5" customHeight="1" x14ac:dyDescent="0.65">
      <c r="B179" s="1"/>
      <c r="C179" s="1"/>
      <c r="D179" s="1"/>
      <c r="E179" s="1"/>
      <c r="F179" s="1"/>
      <c r="G179" s="1"/>
    </row>
    <row r="180" spans="2:7" ht="23.5" customHeight="1" x14ac:dyDescent="0.65">
      <c r="B180" s="1"/>
      <c r="C180" s="1"/>
      <c r="D180" s="1"/>
      <c r="E180" s="1"/>
      <c r="F180" s="1"/>
      <c r="G180" s="1"/>
    </row>
    <row r="181" spans="2:7" ht="23.5" customHeight="1" x14ac:dyDescent="0.65">
      <c r="B181" s="1"/>
      <c r="C181" s="1"/>
      <c r="D181" s="1"/>
      <c r="E181" s="1"/>
      <c r="F181" s="1"/>
      <c r="G181" s="1"/>
    </row>
    <row r="182" spans="2:7" ht="23.5" customHeight="1" x14ac:dyDescent="0.65">
      <c r="B182" s="1"/>
      <c r="C182" s="1"/>
      <c r="D182" s="1"/>
      <c r="E182" s="1"/>
      <c r="F182" s="1"/>
      <c r="G182" s="1"/>
    </row>
    <row r="183" spans="2:7" ht="23.5" customHeight="1" x14ac:dyDescent="0.65">
      <c r="B183" s="1"/>
      <c r="C183" s="1"/>
      <c r="D183" s="1"/>
      <c r="E183" s="1"/>
      <c r="F183" s="1"/>
      <c r="G183" s="1"/>
    </row>
    <row r="184" spans="2:7" ht="23.5" customHeight="1" x14ac:dyDescent="0.65">
      <c r="B184" s="1"/>
      <c r="C184" s="1"/>
      <c r="D184" s="1"/>
      <c r="E184" s="1"/>
      <c r="F184" s="1"/>
      <c r="G184" s="1"/>
    </row>
    <row r="185" spans="2:7" ht="23.5" customHeight="1" x14ac:dyDescent="0.65">
      <c r="B185" s="1"/>
      <c r="C185" s="1"/>
      <c r="D185" s="1"/>
      <c r="E185" s="1"/>
      <c r="F185" s="1"/>
      <c r="G185" s="1"/>
    </row>
    <row r="186" spans="2:7" ht="23.5" customHeight="1" x14ac:dyDescent="0.65">
      <c r="B186" s="1"/>
      <c r="C186" s="1"/>
      <c r="D186" s="1"/>
      <c r="E186" s="1"/>
      <c r="F186" s="1"/>
      <c r="G186" s="1"/>
    </row>
    <row r="187" spans="2:7" ht="23.5" customHeight="1" x14ac:dyDescent="0.65">
      <c r="B187" s="1"/>
      <c r="C187" s="1"/>
      <c r="D187" s="1"/>
      <c r="E187" s="1"/>
      <c r="F187" s="1"/>
      <c r="G187" s="1"/>
    </row>
    <row r="188" spans="2:7" ht="23.5" customHeight="1" x14ac:dyDescent="0.65">
      <c r="B188" s="1"/>
      <c r="C188" s="1"/>
      <c r="D188" s="1"/>
      <c r="E188" s="1"/>
      <c r="F188" s="1"/>
      <c r="G188" s="1"/>
    </row>
    <row r="189" spans="2:7" ht="23.5" customHeight="1" x14ac:dyDescent="0.65">
      <c r="B189" s="1"/>
      <c r="C189" s="1"/>
      <c r="D189" s="1"/>
      <c r="E189" s="1"/>
      <c r="F189" s="1"/>
      <c r="G189" s="1"/>
    </row>
    <row r="190" spans="2:7" ht="23.5" customHeight="1" x14ac:dyDescent="0.65">
      <c r="B190" s="1"/>
      <c r="C190" s="1"/>
      <c r="D190" s="1"/>
      <c r="E190" s="1"/>
      <c r="F190" s="1"/>
      <c r="G190" s="1"/>
    </row>
    <row r="191" spans="2:7" ht="23.5" customHeight="1" x14ac:dyDescent="0.65">
      <c r="B191" s="1"/>
      <c r="C191" s="1"/>
      <c r="D191" s="1"/>
      <c r="E191" s="1"/>
      <c r="F191" s="1"/>
      <c r="G191" s="1"/>
    </row>
    <row r="192" spans="2:7" ht="23.5" customHeight="1" x14ac:dyDescent="0.65">
      <c r="B192" s="1"/>
      <c r="C192" s="1"/>
      <c r="D192" s="1"/>
      <c r="E192" s="1"/>
      <c r="F192" s="1"/>
      <c r="G192" s="1"/>
    </row>
    <row r="193" spans="2:7" ht="23.5" customHeight="1" x14ac:dyDescent="0.65">
      <c r="B193" s="1"/>
      <c r="C193" s="1"/>
      <c r="D193" s="1"/>
      <c r="E193" s="1"/>
      <c r="F193" s="1"/>
      <c r="G193" s="1"/>
    </row>
    <row r="194" spans="2:7" ht="23.5" customHeight="1" x14ac:dyDescent="0.65">
      <c r="B194" s="1"/>
      <c r="C194" s="1"/>
      <c r="D194" s="1"/>
      <c r="E194" s="1"/>
      <c r="F194" s="1"/>
      <c r="G194" s="1"/>
    </row>
    <row r="195" spans="2:7" ht="23.5" customHeight="1" x14ac:dyDescent="0.65">
      <c r="B195" s="1"/>
      <c r="C195" s="1"/>
      <c r="D195" s="1"/>
      <c r="E195" s="1"/>
      <c r="F195" s="1"/>
      <c r="G195" s="1"/>
    </row>
    <row r="196" spans="2:7" ht="23.5" customHeight="1" x14ac:dyDescent="0.65">
      <c r="B196" s="1"/>
      <c r="C196" s="1"/>
      <c r="D196" s="1"/>
      <c r="E196" s="1"/>
      <c r="F196" s="1"/>
      <c r="G196" s="1"/>
    </row>
    <row r="197" spans="2:7" ht="23.5" customHeight="1" x14ac:dyDescent="0.65">
      <c r="B197" s="1"/>
      <c r="C197" s="1"/>
      <c r="D197" s="1"/>
      <c r="E197" s="1"/>
      <c r="F197" s="1"/>
      <c r="G197" s="1"/>
    </row>
    <row r="198" spans="2:7" ht="23.5" customHeight="1" x14ac:dyDescent="0.65">
      <c r="B198" s="1"/>
      <c r="C198" s="1"/>
      <c r="D198" s="1"/>
      <c r="E198" s="1"/>
      <c r="F198" s="1"/>
      <c r="G198" s="1"/>
    </row>
    <row r="199" spans="2:7" ht="23.5" customHeight="1" x14ac:dyDescent="0.65">
      <c r="B199" s="1"/>
      <c r="C199" s="1"/>
      <c r="D199" s="1"/>
      <c r="E199" s="1"/>
      <c r="F199" s="1"/>
      <c r="G199" s="1"/>
    </row>
    <row r="200" spans="2:7" ht="23.5" customHeight="1" x14ac:dyDescent="0.65">
      <c r="B200" s="1"/>
      <c r="C200" s="1"/>
      <c r="D200" s="1"/>
      <c r="E200" s="1"/>
      <c r="F200" s="1"/>
      <c r="G200" s="1"/>
    </row>
    <row r="201" spans="2:7" ht="23.5" customHeight="1" x14ac:dyDescent="0.65">
      <c r="B201" s="1"/>
      <c r="C201" s="1"/>
      <c r="D201" s="1"/>
      <c r="E201" s="1"/>
      <c r="F201" s="1"/>
      <c r="G201" s="1"/>
    </row>
    <row r="202" spans="2:7" ht="23.5" customHeight="1" x14ac:dyDescent="0.65">
      <c r="B202" s="1"/>
      <c r="C202" s="1"/>
      <c r="D202" s="1"/>
      <c r="E202" s="1"/>
      <c r="F202" s="1"/>
      <c r="G202" s="1"/>
    </row>
    <row r="203" spans="2:7" ht="23.5" customHeight="1" x14ac:dyDescent="0.65">
      <c r="B203" s="1"/>
      <c r="C203" s="1"/>
      <c r="D203" s="1"/>
      <c r="E203" s="1"/>
      <c r="F203" s="1"/>
      <c r="G203" s="1"/>
    </row>
    <row r="204" spans="2:7" ht="23.5" customHeight="1" x14ac:dyDescent="0.65">
      <c r="B204" s="1"/>
      <c r="C204" s="1"/>
      <c r="D204" s="1"/>
      <c r="E204" s="1"/>
      <c r="F204" s="1"/>
      <c r="G204" s="1"/>
    </row>
    <row r="205" spans="2:7" ht="23.5" customHeight="1" x14ac:dyDescent="0.65">
      <c r="B205" s="1"/>
      <c r="C205" s="1"/>
      <c r="D205" s="1"/>
      <c r="E205" s="1"/>
      <c r="F205" s="1"/>
      <c r="G205" s="1"/>
    </row>
    <row r="206" spans="2:7" ht="23.5" customHeight="1" x14ac:dyDescent="0.65">
      <c r="B206" s="1"/>
      <c r="C206" s="1"/>
      <c r="D206" s="1"/>
      <c r="E206" s="1"/>
      <c r="F206" s="1"/>
      <c r="G206" s="1"/>
    </row>
    <row r="207" spans="2:7" ht="23.5" customHeight="1" x14ac:dyDescent="0.65">
      <c r="B207" s="1"/>
      <c r="C207" s="1"/>
      <c r="D207" s="1"/>
      <c r="E207" s="1"/>
      <c r="F207" s="1"/>
      <c r="G207" s="1"/>
    </row>
    <row r="208" spans="2:7" ht="23.5" customHeight="1" x14ac:dyDescent="0.65">
      <c r="B208" s="1"/>
      <c r="C208" s="1"/>
      <c r="D208" s="1"/>
      <c r="E208" s="1"/>
      <c r="F208" s="1"/>
      <c r="G208" s="1"/>
    </row>
    <row r="209" spans="2:7" ht="23.5" customHeight="1" x14ac:dyDescent="0.65">
      <c r="B209" s="1"/>
      <c r="C209" s="1"/>
      <c r="D209" s="1"/>
      <c r="E209" s="1"/>
      <c r="F209" s="1"/>
      <c r="G209" s="1"/>
    </row>
    <row r="210" spans="2:7" ht="23.5" customHeight="1" x14ac:dyDescent="0.65">
      <c r="B210" s="1"/>
      <c r="C210" s="1"/>
      <c r="D210" s="1"/>
      <c r="E210" s="1"/>
      <c r="F210" s="1"/>
      <c r="G210" s="1"/>
    </row>
    <row r="211" spans="2:7" ht="23.5" customHeight="1" x14ac:dyDescent="0.65">
      <c r="B211" s="1"/>
      <c r="C211" s="1"/>
      <c r="D211" s="1"/>
      <c r="E211" s="1"/>
      <c r="F211" s="1"/>
      <c r="G211" s="1"/>
    </row>
    <row r="212" spans="2:7" ht="23.5" customHeight="1" x14ac:dyDescent="0.65">
      <c r="B212" s="1"/>
      <c r="C212" s="1"/>
      <c r="D212" s="1"/>
      <c r="E212" s="1"/>
      <c r="F212" s="1"/>
      <c r="G212" s="1"/>
    </row>
    <row r="213" spans="2:7" ht="23.5" customHeight="1" x14ac:dyDescent="0.65">
      <c r="B213" s="1"/>
      <c r="C213" s="1"/>
      <c r="D213" s="1"/>
      <c r="E213" s="1"/>
      <c r="F213" s="1"/>
      <c r="G213" s="1"/>
    </row>
    <row r="214" spans="2:7" ht="23.5" customHeight="1" x14ac:dyDescent="0.65">
      <c r="B214" s="1"/>
      <c r="C214" s="1"/>
      <c r="D214" s="1"/>
      <c r="E214" s="1"/>
      <c r="F214" s="1"/>
      <c r="G214" s="1"/>
    </row>
    <row r="215" spans="2:7" ht="23.5" customHeight="1" x14ac:dyDescent="0.65">
      <c r="B215" s="1"/>
      <c r="C215" s="1"/>
      <c r="D215" s="1"/>
      <c r="E215" s="1"/>
      <c r="F215" s="1"/>
      <c r="G215" s="1"/>
    </row>
    <row r="216" spans="2:7" ht="23.5" customHeight="1" x14ac:dyDescent="0.65">
      <c r="B216" s="1"/>
      <c r="C216" s="1"/>
      <c r="D216" s="1"/>
      <c r="E216" s="1"/>
      <c r="F216" s="1"/>
      <c r="G216" s="1"/>
    </row>
    <row r="217" spans="2:7" ht="23.5" customHeight="1" x14ac:dyDescent="0.65">
      <c r="B217" s="1"/>
      <c r="C217" s="1"/>
      <c r="D217" s="1"/>
      <c r="E217" s="1"/>
      <c r="F217" s="1"/>
      <c r="G217" s="1"/>
    </row>
    <row r="218" spans="2:7" ht="23.5" customHeight="1" x14ac:dyDescent="0.65">
      <c r="B218" s="1"/>
      <c r="C218" s="1"/>
      <c r="D218" s="1"/>
      <c r="E218" s="1"/>
      <c r="F218" s="1"/>
      <c r="G218" s="1"/>
    </row>
    <row r="219" spans="2:7" ht="23.5" customHeight="1" x14ac:dyDescent="0.65">
      <c r="B219" s="1"/>
      <c r="C219" s="1"/>
      <c r="D219" s="1"/>
      <c r="E219" s="1"/>
      <c r="F219" s="1"/>
      <c r="G219" s="1"/>
    </row>
    <row r="220" spans="2:7" ht="23.5" customHeight="1" x14ac:dyDescent="0.65">
      <c r="B220" s="1"/>
      <c r="C220" s="1"/>
      <c r="D220" s="1"/>
      <c r="E220" s="1"/>
      <c r="F220" s="1"/>
      <c r="G220" s="1"/>
    </row>
    <row r="221" spans="2:7" ht="23.5" customHeight="1" x14ac:dyDescent="0.65">
      <c r="B221" s="1"/>
      <c r="C221" s="1"/>
      <c r="D221" s="1"/>
      <c r="E221" s="1"/>
      <c r="F221" s="1"/>
      <c r="G221" s="1"/>
    </row>
    <row r="222" spans="2:7" ht="23.5" customHeight="1" x14ac:dyDescent="0.65">
      <c r="B222" s="1"/>
      <c r="C222" s="1"/>
      <c r="D222" s="1"/>
      <c r="E222" s="1"/>
      <c r="F222" s="1"/>
      <c r="G222" s="1"/>
    </row>
    <row r="223" spans="2:7" ht="23.5" customHeight="1" x14ac:dyDescent="0.65">
      <c r="B223" s="1"/>
      <c r="C223" s="1"/>
      <c r="D223" s="1"/>
      <c r="E223" s="1"/>
      <c r="F223" s="1"/>
      <c r="G223" s="1"/>
    </row>
    <row r="224" spans="2:7" ht="23.5" customHeight="1" x14ac:dyDescent="0.65">
      <c r="B224" s="1"/>
      <c r="C224" s="1"/>
      <c r="D224" s="1"/>
      <c r="E224" s="1"/>
      <c r="F224" s="1"/>
      <c r="G224" s="1"/>
    </row>
    <row r="225" spans="2:7" ht="23.5" customHeight="1" x14ac:dyDescent="0.65">
      <c r="B225" s="1"/>
      <c r="C225" s="1"/>
      <c r="D225" s="1"/>
      <c r="E225" s="1"/>
      <c r="F225" s="1"/>
      <c r="G225" s="1"/>
    </row>
    <row r="226" spans="2:7" ht="23.5" customHeight="1" x14ac:dyDescent="0.65">
      <c r="B226" s="1"/>
      <c r="C226" s="1"/>
      <c r="D226" s="1"/>
      <c r="E226" s="1"/>
      <c r="F226" s="1"/>
      <c r="G226" s="1"/>
    </row>
    <row r="227" spans="2:7" ht="23.5" customHeight="1" x14ac:dyDescent="0.65">
      <c r="B227" s="1"/>
      <c r="C227" s="1"/>
      <c r="D227" s="1"/>
      <c r="E227" s="1"/>
      <c r="F227" s="1"/>
      <c r="G227" s="1"/>
    </row>
    <row r="228" spans="2:7" ht="23.5" customHeight="1" x14ac:dyDescent="0.65">
      <c r="B228" s="1"/>
      <c r="C228" s="1"/>
      <c r="D228" s="1"/>
      <c r="E228" s="1"/>
      <c r="F228" s="1"/>
      <c r="G228" s="1"/>
    </row>
    <row r="229" spans="2:7" ht="23.5" customHeight="1" x14ac:dyDescent="0.65">
      <c r="B229" s="1"/>
      <c r="C229" s="1"/>
      <c r="D229" s="1"/>
      <c r="E229" s="1"/>
      <c r="F229" s="1"/>
      <c r="G229" s="1"/>
    </row>
    <row r="230" spans="2:7" ht="23.5" customHeight="1" x14ac:dyDescent="0.65">
      <c r="B230" s="1"/>
      <c r="C230" s="1"/>
      <c r="D230" s="1"/>
      <c r="E230" s="1"/>
      <c r="F230" s="1"/>
      <c r="G230" s="1"/>
    </row>
    <row r="231" spans="2:7" ht="23.5" customHeight="1" x14ac:dyDescent="0.65">
      <c r="B231" s="1"/>
      <c r="C231" s="1"/>
      <c r="D231" s="1"/>
      <c r="E231" s="1"/>
      <c r="F231" s="1"/>
      <c r="G231" s="1"/>
    </row>
    <row r="232" spans="2:7" ht="23.5" customHeight="1" x14ac:dyDescent="0.65">
      <c r="B232" s="1"/>
      <c r="C232" s="1"/>
      <c r="D232" s="1"/>
      <c r="E232" s="1"/>
      <c r="F232" s="1"/>
      <c r="G232" s="1"/>
    </row>
    <row r="233" spans="2:7" ht="23.5" customHeight="1" x14ac:dyDescent="0.65">
      <c r="B233" s="1"/>
      <c r="C233" s="1"/>
      <c r="D233" s="1"/>
      <c r="E233" s="1"/>
      <c r="F233" s="1"/>
      <c r="G233" s="1"/>
    </row>
    <row r="234" spans="2:7" ht="23.5" customHeight="1" x14ac:dyDescent="0.65">
      <c r="B234" s="1"/>
      <c r="C234" s="1"/>
      <c r="D234" s="1"/>
      <c r="E234" s="1"/>
      <c r="F234" s="1"/>
      <c r="G234" s="1"/>
    </row>
    <row r="235" spans="2:7" ht="23.5" customHeight="1" x14ac:dyDescent="0.65">
      <c r="B235" s="1"/>
      <c r="C235" s="1"/>
      <c r="D235" s="1"/>
      <c r="E235" s="1"/>
      <c r="F235" s="1"/>
      <c r="G235" s="1"/>
    </row>
    <row r="236" spans="2:7" ht="23.5" customHeight="1" x14ac:dyDescent="0.65">
      <c r="B236" s="1"/>
      <c r="C236" s="1"/>
      <c r="D236" s="1"/>
      <c r="E236" s="1"/>
      <c r="F236" s="1"/>
      <c r="G236" s="1"/>
    </row>
    <row r="237" spans="2:7" ht="23.5" customHeight="1" x14ac:dyDescent="0.65">
      <c r="B237" s="1"/>
      <c r="C237" s="1"/>
      <c r="D237" s="1"/>
      <c r="E237" s="1"/>
      <c r="F237" s="1"/>
      <c r="G237" s="1"/>
    </row>
    <row r="238" spans="2:7" ht="23.5" customHeight="1" x14ac:dyDescent="0.65">
      <c r="B238" s="1"/>
      <c r="C238" s="1"/>
      <c r="D238" s="1"/>
      <c r="E238" s="1"/>
      <c r="F238" s="1"/>
      <c r="G238" s="1"/>
    </row>
    <row r="239" spans="2:7" ht="23.5" customHeight="1" x14ac:dyDescent="0.65">
      <c r="B239" s="1"/>
      <c r="C239" s="1"/>
      <c r="D239" s="1"/>
      <c r="E239" s="1"/>
      <c r="F239" s="1"/>
      <c r="G239" s="1"/>
    </row>
    <row r="240" spans="2:7" ht="23.5" customHeight="1" x14ac:dyDescent="0.65">
      <c r="B240" s="1"/>
      <c r="C240" s="1"/>
      <c r="D240" s="1"/>
      <c r="E240" s="1"/>
      <c r="F240" s="1"/>
      <c r="G240" s="1"/>
    </row>
    <row r="241" spans="2:7" ht="23.5" customHeight="1" x14ac:dyDescent="0.65">
      <c r="B241" s="1"/>
      <c r="C241" s="1"/>
      <c r="D241" s="1"/>
      <c r="E241" s="1"/>
      <c r="F241" s="1"/>
      <c r="G241" s="1"/>
    </row>
    <row r="242" spans="2:7" ht="23.5" customHeight="1" x14ac:dyDescent="0.65">
      <c r="B242" s="1"/>
      <c r="C242" s="1"/>
      <c r="D242" s="1"/>
      <c r="E242" s="1"/>
      <c r="F242" s="1"/>
      <c r="G242" s="1"/>
    </row>
    <row r="243" spans="2:7" ht="23.5" customHeight="1" x14ac:dyDescent="0.65">
      <c r="B243" s="1"/>
      <c r="C243" s="1"/>
      <c r="D243" s="1"/>
      <c r="E243" s="1"/>
      <c r="F243" s="1"/>
      <c r="G243" s="1"/>
    </row>
    <row r="244" spans="2:7" ht="23.5" customHeight="1" x14ac:dyDescent="0.65">
      <c r="B244" s="1"/>
      <c r="C244" s="1"/>
      <c r="D244" s="1"/>
      <c r="E244" s="1"/>
      <c r="F244" s="1"/>
      <c r="G244" s="1"/>
    </row>
    <row r="245" spans="2:7" ht="23.5" customHeight="1" x14ac:dyDescent="0.65">
      <c r="B245" s="1"/>
      <c r="C245" s="1"/>
      <c r="D245" s="1"/>
      <c r="E245" s="1"/>
      <c r="F245" s="1"/>
      <c r="G245" s="1"/>
    </row>
    <row r="246" spans="2:7" ht="23.5" customHeight="1" x14ac:dyDescent="0.65">
      <c r="B246" s="1"/>
      <c r="C246" s="1"/>
      <c r="D246" s="1"/>
      <c r="E246" s="1"/>
      <c r="F246" s="1"/>
      <c r="G246" s="1"/>
    </row>
    <row r="247" spans="2:7" ht="23.5" customHeight="1" x14ac:dyDescent="0.65">
      <c r="B247" s="1"/>
      <c r="C247" s="1"/>
      <c r="D247" s="1"/>
      <c r="E247" s="1"/>
      <c r="F247" s="1"/>
      <c r="G247" s="1"/>
    </row>
    <row r="248" spans="2:7" ht="23.5" customHeight="1" x14ac:dyDescent="0.65">
      <c r="B248" s="1"/>
      <c r="C248" s="1"/>
      <c r="D248" s="1"/>
      <c r="E248" s="1"/>
      <c r="F248" s="1"/>
      <c r="G248" s="1"/>
    </row>
    <row r="249" spans="2:7" ht="23.5" customHeight="1" x14ac:dyDescent="0.65">
      <c r="B249" s="1"/>
      <c r="C249" s="1"/>
      <c r="D249" s="1"/>
      <c r="E249" s="1"/>
      <c r="F249" s="1"/>
      <c r="G249" s="1"/>
    </row>
    <row r="250" spans="2:7" ht="23.5" customHeight="1" x14ac:dyDescent="0.65">
      <c r="B250" s="1"/>
      <c r="C250" s="1"/>
      <c r="D250" s="1"/>
      <c r="E250" s="1"/>
      <c r="F250" s="1"/>
      <c r="G250" s="1"/>
    </row>
    <row r="251" spans="2:7" ht="23.5" customHeight="1" x14ac:dyDescent="0.65">
      <c r="B251" s="1"/>
      <c r="C251" s="1"/>
      <c r="D251" s="1"/>
      <c r="E251" s="1"/>
      <c r="F251" s="1"/>
      <c r="G251" s="1"/>
    </row>
    <row r="252" spans="2:7" ht="23.5" customHeight="1" x14ac:dyDescent="0.65">
      <c r="B252" s="1"/>
      <c r="C252" s="1"/>
      <c r="D252" s="1"/>
      <c r="E252" s="1"/>
      <c r="F252" s="1"/>
      <c r="G252" s="1"/>
    </row>
    <row r="253" spans="2:7" ht="23.5" customHeight="1" x14ac:dyDescent="0.65">
      <c r="B253" s="1"/>
      <c r="C253" s="1"/>
      <c r="D253" s="1"/>
      <c r="E253" s="1"/>
      <c r="F253" s="1"/>
      <c r="G253" s="1"/>
    </row>
    <row r="254" spans="2:7" ht="23.5" customHeight="1" x14ac:dyDescent="0.65">
      <c r="B254" s="1"/>
      <c r="C254" s="1"/>
      <c r="D254" s="1"/>
      <c r="E254" s="1"/>
      <c r="F254" s="1"/>
      <c r="G254" s="1"/>
    </row>
    <row r="255" spans="2:7" ht="23.5" customHeight="1" x14ac:dyDescent="0.65">
      <c r="B255" s="1"/>
      <c r="C255" s="1"/>
      <c r="D255" s="1"/>
      <c r="E255" s="1"/>
      <c r="F255" s="1"/>
      <c r="G255" s="1"/>
    </row>
    <row r="256" spans="2:7" ht="23.5" customHeight="1" x14ac:dyDescent="0.65">
      <c r="B256" s="1"/>
      <c r="C256" s="1"/>
      <c r="D256" s="1"/>
      <c r="E256" s="1"/>
      <c r="F256" s="1"/>
      <c r="G256" s="1"/>
    </row>
    <row r="257" spans="2:7" ht="23.5" customHeight="1" x14ac:dyDescent="0.65">
      <c r="B257" s="1"/>
      <c r="C257" s="1"/>
      <c r="D257" s="1"/>
      <c r="E257" s="1"/>
      <c r="F257" s="1"/>
      <c r="G257" s="1"/>
    </row>
    <row r="258" spans="2:7" ht="23.5" customHeight="1" x14ac:dyDescent="0.65">
      <c r="B258" s="1"/>
      <c r="C258" s="1"/>
      <c r="D258" s="1"/>
      <c r="E258" s="1"/>
      <c r="F258" s="1"/>
      <c r="G258" s="1"/>
    </row>
    <row r="259" spans="2:7" ht="23.5" customHeight="1" x14ac:dyDescent="0.65">
      <c r="B259" s="1"/>
      <c r="C259" s="1"/>
      <c r="D259" s="1"/>
      <c r="E259" s="1"/>
      <c r="F259" s="1"/>
      <c r="G259" s="1"/>
    </row>
    <row r="260" spans="2:7" ht="23.5" customHeight="1" x14ac:dyDescent="0.65">
      <c r="B260" s="1"/>
      <c r="C260" s="1"/>
      <c r="D260" s="1"/>
      <c r="E260" s="1"/>
      <c r="F260" s="1"/>
      <c r="G260" s="1"/>
    </row>
    <row r="261" spans="2:7" ht="23.5" customHeight="1" x14ac:dyDescent="0.65">
      <c r="B261" s="1"/>
      <c r="C261" s="1"/>
      <c r="D261" s="1"/>
      <c r="E261" s="1"/>
      <c r="F261" s="1"/>
      <c r="G261" s="1"/>
    </row>
    <row r="262" spans="2:7" ht="23.5" customHeight="1" x14ac:dyDescent="0.65">
      <c r="B262" s="1"/>
      <c r="C262" s="1"/>
      <c r="D262" s="1"/>
      <c r="E262" s="1"/>
      <c r="F262" s="1"/>
      <c r="G262" s="1"/>
    </row>
    <row r="263" spans="2:7" ht="23.5" customHeight="1" x14ac:dyDescent="0.65">
      <c r="B263" s="1"/>
      <c r="C263" s="1"/>
      <c r="D263" s="1"/>
      <c r="E263" s="1"/>
      <c r="F263" s="1"/>
      <c r="G263" s="1"/>
    </row>
    <row r="264" spans="2:7" ht="23.5" customHeight="1" x14ac:dyDescent="0.65">
      <c r="B264" s="1"/>
      <c r="C264" s="1"/>
      <c r="D264" s="1"/>
      <c r="E264" s="1"/>
      <c r="F264" s="1"/>
      <c r="G264" s="1"/>
    </row>
    <row r="265" spans="2:7" ht="23.5" customHeight="1" x14ac:dyDescent="0.65">
      <c r="B265" s="1"/>
      <c r="C265" s="1"/>
      <c r="D265" s="1"/>
      <c r="E265" s="1"/>
      <c r="F265" s="1"/>
      <c r="G265" s="1"/>
    </row>
    <row r="266" spans="2:7" ht="23.5" customHeight="1" x14ac:dyDescent="0.65">
      <c r="B266" s="1"/>
      <c r="C266" s="1"/>
      <c r="D266" s="1"/>
      <c r="E266" s="1"/>
      <c r="F266" s="1"/>
      <c r="G266" s="1"/>
    </row>
    <row r="267" spans="2:7" ht="23.5" customHeight="1" x14ac:dyDescent="0.65">
      <c r="B267" s="1"/>
      <c r="C267" s="1"/>
      <c r="D267" s="1"/>
      <c r="E267" s="1"/>
      <c r="F267" s="1"/>
      <c r="G267" s="1"/>
    </row>
    <row r="268" spans="2:7" ht="23.5" customHeight="1" x14ac:dyDescent="0.65">
      <c r="B268" s="1"/>
      <c r="C268" s="1"/>
      <c r="D268" s="1"/>
      <c r="E268" s="1"/>
      <c r="F268" s="1"/>
      <c r="G268" s="1"/>
    </row>
    <row r="269" spans="2:7" ht="23.5" customHeight="1" x14ac:dyDescent="0.65">
      <c r="B269" s="1"/>
      <c r="C269" s="1"/>
      <c r="D269" s="1"/>
      <c r="E269" s="1"/>
      <c r="F269" s="1"/>
      <c r="G269" s="1"/>
    </row>
    <row r="270" spans="2:7" ht="23.5" customHeight="1" x14ac:dyDescent="0.65">
      <c r="B270" s="1"/>
      <c r="C270" s="1"/>
      <c r="D270" s="1"/>
      <c r="E270" s="1"/>
      <c r="F270" s="1"/>
      <c r="G270" s="1"/>
    </row>
    <row r="271" spans="2:7" ht="23.5" customHeight="1" x14ac:dyDescent="0.65">
      <c r="B271" s="1"/>
      <c r="C271" s="1"/>
      <c r="D271" s="1"/>
      <c r="E271" s="1"/>
      <c r="F271" s="1"/>
      <c r="G271" s="1"/>
    </row>
    <row r="272" spans="2:7" ht="23.5" customHeight="1" x14ac:dyDescent="0.65">
      <c r="B272" s="1"/>
      <c r="C272" s="1"/>
      <c r="D272" s="1"/>
      <c r="E272" s="1"/>
      <c r="F272" s="1"/>
      <c r="G272" s="1"/>
    </row>
    <row r="273" spans="2:7" ht="23.5" customHeight="1" x14ac:dyDescent="0.65">
      <c r="B273" s="1"/>
      <c r="C273" s="1"/>
      <c r="D273" s="1"/>
      <c r="E273" s="1"/>
      <c r="F273" s="1"/>
      <c r="G273" s="1"/>
    </row>
    <row r="274" spans="2:7" ht="23.5" customHeight="1" x14ac:dyDescent="0.65">
      <c r="B274" s="1"/>
      <c r="C274" s="1"/>
      <c r="D274" s="1"/>
      <c r="E274" s="1"/>
      <c r="F274" s="1"/>
      <c r="G274" s="1"/>
    </row>
    <row r="275" spans="2:7" ht="23.5" customHeight="1" x14ac:dyDescent="0.65">
      <c r="B275" s="1"/>
      <c r="C275" s="1"/>
      <c r="D275" s="1"/>
      <c r="E275" s="1"/>
      <c r="F275" s="1"/>
      <c r="G275" s="1"/>
    </row>
    <row r="276" spans="2:7" ht="23.5" customHeight="1" x14ac:dyDescent="0.65">
      <c r="B276" s="1"/>
      <c r="C276" s="1"/>
      <c r="D276" s="1"/>
      <c r="E276" s="1"/>
      <c r="F276" s="1"/>
      <c r="G276" s="1"/>
    </row>
    <row r="277" spans="2:7" ht="23.5" customHeight="1" x14ac:dyDescent="0.65">
      <c r="B277" s="1"/>
      <c r="C277" s="1"/>
      <c r="D277" s="1"/>
      <c r="E277" s="1"/>
      <c r="F277" s="1"/>
      <c r="G277" s="1"/>
    </row>
    <row r="278" spans="2:7" ht="23.5" customHeight="1" x14ac:dyDescent="0.65">
      <c r="B278" s="1"/>
      <c r="C278" s="1"/>
      <c r="D278" s="1"/>
      <c r="E278" s="1"/>
      <c r="F278" s="1"/>
      <c r="G278" s="1"/>
    </row>
    <row r="279" spans="2:7" ht="23.5" customHeight="1" x14ac:dyDescent="0.65">
      <c r="B279" s="1"/>
      <c r="C279" s="1"/>
      <c r="D279" s="1"/>
      <c r="E279" s="1"/>
      <c r="F279" s="1"/>
      <c r="G279" s="1"/>
    </row>
    <row r="280" spans="2:7" ht="23.5" customHeight="1" x14ac:dyDescent="0.65">
      <c r="B280" s="1"/>
      <c r="C280" s="1"/>
      <c r="D280" s="1"/>
      <c r="E280" s="1"/>
      <c r="F280" s="1"/>
      <c r="G280" s="1"/>
    </row>
    <row r="281" spans="2:7" ht="23.5" customHeight="1" x14ac:dyDescent="0.65">
      <c r="B281" s="1"/>
      <c r="C281" s="1"/>
      <c r="D281" s="1"/>
      <c r="E281" s="1"/>
      <c r="F281" s="1"/>
      <c r="G281" s="1"/>
    </row>
    <row r="282" spans="2:7" ht="23.5" customHeight="1" x14ac:dyDescent="0.65">
      <c r="B282" s="1"/>
      <c r="C282" s="1"/>
      <c r="D282" s="1"/>
      <c r="E282" s="1"/>
      <c r="F282" s="1"/>
      <c r="G282" s="1"/>
    </row>
    <row r="283" spans="2:7" ht="23.5" customHeight="1" x14ac:dyDescent="0.65">
      <c r="B283" s="1"/>
      <c r="C283" s="1"/>
      <c r="D283" s="1"/>
      <c r="E283" s="1"/>
      <c r="F283" s="1"/>
      <c r="G283" s="1"/>
    </row>
    <row r="284" spans="2:7" ht="23.5" customHeight="1" x14ac:dyDescent="0.65">
      <c r="B284" s="1"/>
      <c r="C284" s="1"/>
      <c r="D284" s="1"/>
      <c r="E284" s="1"/>
      <c r="F284" s="1"/>
      <c r="G284" s="1"/>
    </row>
    <row r="285" spans="2:7" ht="23.5" customHeight="1" x14ac:dyDescent="0.65">
      <c r="B285" s="1"/>
      <c r="C285" s="1"/>
      <c r="D285" s="1"/>
      <c r="E285" s="1"/>
      <c r="F285" s="1"/>
      <c r="G285" s="1"/>
    </row>
    <row r="286" spans="2:7" ht="23.5" customHeight="1" x14ac:dyDescent="0.65">
      <c r="B286" s="1"/>
      <c r="C286" s="1"/>
      <c r="D286" s="1"/>
      <c r="E286" s="1"/>
      <c r="F286" s="1"/>
      <c r="G286" s="1"/>
    </row>
    <row r="287" spans="2:7" ht="23.5" customHeight="1" x14ac:dyDescent="0.65">
      <c r="B287" s="1"/>
      <c r="C287" s="1"/>
      <c r="D287" s="1"/>
      <c r="E287" s="1"/>
      <c r="F287" s="1"/>
      <c r="G287" s="1"/>
    </row>
    <row r="288" spans="2:7" ht="23.5" customHeight="1" x14ac:dyDescent="0.65">
      <c r="B288" s="1"/>
      <c r="C288" s="1"/>
      <c r="D288" s="1"/>
      <c r="E288" s="1"/>
      <c r="F288" s="1"/>
      <c r="G288" s="1"/>
    </row>
    <row r="289" spans="2:7" ht="23.5" customHeight="1" x14ac:dyDescent="0.65">
      <c r="B289" s="1"/>
      <c r="C289" s="1"/>
      <c r="D289" s="1"/>
      <c r="E289" s="1"/>
      <c r="F289" s="1"/>
      <c r="G289" s="1"/>
    </row>
    <row r="290" spans="2:7" ht="23.5" customHeight="1" x14ac:dyDescent="0.65">
      <c r="B290" s="1"/>
      <c r="C290" s="1"/>
      <c r="D290" s="1"/>
      <c r="E290" s="1"/>
      <c r="F290" s="1"/>
      <c r="G290" s="1"/>
    </row>
    <row r="291" spans="2:7" ht="23.5" customHeight="1" x14ac:dyDescent="0.65">
      <c r="B291" s="1"/>
      <c r="C291" s="1"/>
      <c r="D291" s="1"/>
      <c r="E291" s="1"/>
      <c r="F291" s="1"/>
      <c r="G291" s="1"/>
    </row>
    <row r="292" spans="2:7" ht="23.5" customHeight="1" x14ac:dyDescent="0.65">
      <c r="B292" s="1"/>
      <c r="C292" s="1"/>
      <c r="D292" s="1"/>
      <c r="E292" s="1"/>
      <c r="F292" s="1"/>
      <c r="G292" s="1"/>
    </row>
    <row r="293" spans="2:7" ht="23.5" customHeight="1" x14ac:dyDescent="0.65">
      <c r="B293" s="1"/>
      <c r="C293" s="1"/>
      <c r="D293" s="1"/>
      <c r="E293" s="1"/>
      <c r="F293" s="1"/>
      <c r="G293" s="1"/>
    </row>
    <row r="294" spans="2:7" ht="23.5" customHeight="1" x14ac:dyDescent="0.65">
      <c r="B294" s="1"/>
      <c r="C294" s="1"/>
      <c r="D294" s="1"/>
      <c r="E294" s="1"/>
      <c r="F294" s="1"/>
      <c r="G294" s="1"/>
    </row>
    <row r="295" spans="2:7" ht="23.5" customHeight="1" x14ac:dyDescent="0.65">
      <c r="B295" s="1"/>
      <c r="C295" s="1"/>
      <c r="D295" s="1"/>
      <c r="E295" s="1"/>
      <c r="F295" s="1"/>
      <c r="G295" s="1"/>
    </row>
    <row r="296" spans="2:7" ht="23.5" customHeight="1" x14ac:dyDescent="0.65">
      <c r="B296" s="1"/>
      <c r="C296" s="1"/>
      <c r="D296" s="1"/>
      <c r="E296" s="1"/>
      <c r="F296" s="1"/>
      <c r="G296" s="1"/>
    </row>
    <row r="297" spans="2:7" ht="23.5" customHeight="1" x14ac:dyDescent="0.65">
      <c r="B297" s="1"/>
      <c r="C297" s="1"/>
      <c r="D297" s="1"/>
      <c r="E297" s="1"/>
      <c r="F297" s="1"/>
      <c r="G297" s="1"/>
    </row>
    <row r="298" spans="2:7" ht="23.5" customHeight="1" x14ac:dyDescent="0.65">
      <c r="B298" s="1"/>
      <c r="C298" s="1"/>
      <c r="D298" s="1"/>
      <c r="E298" s="1"/>
      <c r="F298" s="1"/>
      <c r="G298" s="1"/>
    </row>
    <row r="299" spans="2:7" ht="23.5" customHeight="1" x14ac:dyDescent="0.65">
      <c r="B299" s="1"/>
      <c r="C299" s="1"/>
      <c r="D299" s="1"/>
      <c r="E299" s="1"/>
      <c r="F299" s="1"/>
      <c r="G299" s="1"/>
    </row>
    <row r="300" spans="2:7" ht="23.5" customHeight="1" x14ac:dyDescent="0.65">
      <c r="B300" s="1"/>
      <c r="C300" s="1"/>
      <c r="D300" s="1"/>
      <c r="E300" s="1"/>
      <c r="F300" s="1"/>
      <c r="G300" s="1"/>
    </row>
    <row r="301" spans="2:7" ht="23.5" customHeight="1" x14ac:dyDescent="0.65">
      <c r="B301" s="1"/>
      <c r="C301" s="1"/>
      <c r="D301" s="1"/>
      <c r="E301" s="1"/>
      <c r="F301" s="1"/>
      <c r="G301" s="1"/>
    </row>
    <row r="302" spans="2:7" ht="23.5" customHeight="1" x14ac:dyDescent="0.65">
      <c r="B302" s="1"/>
      <c r="C302" s="1"/>
      <c r="D302" s="1"/>
      <c r="E302" s="1"/>
      <c r="F302" s="1"/>
      <c r="G302" s="1"/>
    </row>
    <row r="303" spans="2:7" ht="23.5" customHeight="1" x14ac:dyDescent="0.65">
      <c r="B303" s="1"/>
      <c r="C303" s="1"/>
      <c r="D303" s="1"/>
      <c r="E303" s="1"/>
      <c r="F303" s="1"/>
      <c r="G303" s="1"/>
    </row>
    <row r="304" spans="2:7" ht="23.5" customHeight="1" x14ac:dyDescent="0.65">
      <c r="B304" s="1"/>
      <c r="C304" s="1"/>
      <c r="D304" s="1"/>
      <c r="E304" s="1"/>
      <c r="F304" s="1"/>
      <c r="G304" s="1"/>
    </row>
    <row r="305" spans="2:7" ht="23.5" customHeight="1" x14ac:dyDescent="0.65">
      <c r="B305" s="1"/>
      <c r="C305" s="1"/>
      <c r="D305" s="1"/>
      <c r="E305" s="1"/>
      <c r="F305" s="1"/>
      <c r="G305" s="1"/>
    </row>
    <row r="306" spans="2:7" ht="23.5" customHeight="1" x14ac:dyDescent="0.65">
      <c r="B306" s="1"/>
      <c r="C306" s="1"/>
      <c r="D306" s="1"/>
      <c r="E306" s="1"/>
      <c r="F306" s="1"/>
      <c r="G306" s="1"/>
    </row>
    <row r="307" spans="2:7" ht="23.5" customHeight="1" x14ac:dyDescent="0.65">
      <c r="B307" s="1"/>
      <c r="C307" s="1"/>
      <c r="D307" s="1"/>
      <c r="E307" s="1"/>
      <c r="F307" s="1"/>
      <c r="G307" s="1"/>
    </row>
    <row r="308" spans="2:7" ht="23.5" customHeight="1" x14ac:dyDescent="0.65">
      <c r="B308" s="1"/>
      <c r="C308" s="1"/>
      <c r="D308" s="1"/>
      <c r="E308" s="1"/>
      <c r="F308" s="1"/>
      <c r="G308" s="1"/>
    </row>
    <row r="309" spans="2:7" ht="23.5" customHeight="1" x14ac:dyDescent="0.65">
      <c r="B309" s="1"/>
      <c r="C309" s="1"/>
      <c r="D309" s="1"/>
      <c r="E309" s="1"/>
      <c r="F309" s="1"/>
      <c r="G309" s="1"/>
    </row>
    <row r="310" spans="2:7" ht="23.5" customHeight="1" x14ac:dyDescent="0.65">
      <c r="B310" s="1"/>
      <c r="C310" s="1"/>
      <c r="D310" s="1"/>
      <c r="E310" s="1"/>
      <c r="F310" s="1"/>
      <c r="G310" s="1"/>
    </row>
    <row r="311" spans="2:7" ht="23.5" customHeight="1" x14ac:dyDescent="0.65">
      <c r="B311" s="1"/>
      <c r="C311" s="1"/>
      <c r="D311" s="1"/>
      <c r="E311" s="1"/>
      <c r="F311" s="1"/>
      <c r="G311" s="1"/>
    </row>
    <row r="312" spans="2:7" ht="23.5" customHeight="1" x14ac:dyDescent="0.65">
      <c r="B312" s="1"/>
      <c r="C312" s="1"/>
      <c r="D312" s="1"/>
      <c r="E312" s="1"/>
      <c r="F312" s="1"/>
      <c r="G312" s="1"/>
    </row>
    <row r="313" spans="2:7" ht="23.5" customHeight="1" x14ac:dyDescent="0.65">
      <c r="B313" s="1"/>
      <c r="C313" s="1"/>
      <c r="D313" s="1"/>
      <c r="E313" s="1"/>
      <c r="F313" s="1"/>
      <c r="G313" s="1"/>
    </row>
    <row r="314" spans="2:7" ht="23.5" customHeight="1" x14ac:dyDescent="0.65">
      <c r="B314" s="1"/>
      <c r="C314" s="1"/>
      <c r="D314" s="1"/>
      <c r="E314" s="1"/>
      <c r="F314" s="1"/>
      <c r="G314" s="1"/>
    </row>
    <row r="315" spans="2:7" ht="23.5" customHeight="1" x14ac:dyDescent="0.65">
      <c r="B315" s="1"/>
      <c r="C315" s="1"/>
      <c r="D315" s="1"/>
      <c r="E315" s="1"/>
      <c r="F315" s="1"/>
      <c r="G315" s="1"/>
    </row>
    <row r="316" spans="2:7" ht="23.5" customHeight="1" x14ac:dyDescent="0.65">
      <c r="B316" s="1"/>
      <c r="C316" s="1"/>
      <c r="D316" s="1"/>
      <c r="E316" s="1"/>
      <c r="F316" s="1"/>
      <c r="G316" s="1"/>
    </row>
    <row r="317" spans="2:7" ht="23.5" customHeight="1" x14ac:dyDescent="0.65">
      <c r="B317" s="1"/>
      <c r="C317" s="1"/>
      <c r="D317" s="1"/>
      <c r="E317" s="1"/>
      <c r="F317" s="1"/>
      <c r="G317" s="1"/>
    </row>
    <row r="318" spans="2:7" ht="23.5" customHeight="1" x14ac:dyDescent="0.65">
      <c r="B318" s="1"/>
      <c r="C318" s="1"/>
      <c r="D318" s="1"/>
      <c r="E318" s="1"/>
      <c r="F318" s="1"/>
      <c r="G318" s="1"/>
    </row>
    <row r="319" spans="2:7" ht="23.5" customHeight="1" x14ac:dyDescent="0.65">
      <c r="B319" s="1"/>
      <c r="C319" s="1"/>
      <c r="D319" s="1"/>
      <c r="E319" s="1"/>
      <c r="F319" s="1"/>
      <c r="G319" s="1"/>
    </row>
    <row r="320" spans="2:7" ht="23.5" customHeight="1" x14ac:dyDescent="0.65">
      <c r="B320" s="1"/>
      <c r="C320" s="1"/>
      <c r="D320" s="1"/>
      <c r="E320" s="1"/>
      <c r="F320" s="1"/>
      <c r="G320" s="1"/>
    </row>
    <row r="321" spans="2:7" ht="23.5" customHeight="1" x14ac:dyDescent="0.65">
      <c r="B321" s="1"/>
      <c r="C321" s="1"/>
      <c r="D321" s="1"/>
      <c r="E321" s="1"/>
      <c r="F321" s="1"/>
      <c r="G321" s="1"/>
    </row>
    <row r="322" spans="2:7" ht="23.5" customHeight="1" x14ac:dyDescent="0.65">
      <c r="B322" s="1"/>
      <c r="C322" s="1"/>
      <c r="D322" s="1"/>
      <c r="E322" s="1"/>
      <c r="F322" s="1"/>
      <c r="G322" s="1"/>
    </row>
    <row r="323" spans="2:7" ht="23.5" customHeight="1" x14ac:dyDescent="0.65">
      <c r="B323" s="1"/>
      <c r="C323" s="1"/>
      <c r="D323" s="1"/>
      <c r="E323" s="1"/>
      <c r="F323" s="1"/>
      <c r="G323" s="1"/>
    </row>
    <row r="324" spans="2:7" ht="23.5" customHeight="1" x14ac:dyDescent="0.65">
      <c r="B324" s="1"/>
      <c r="C324" s="1"/>
      <c r="D324" s="1"/>
      <c r="E324" s="1"/>
      <c r="F324" s="1"/>
      <c r="G324" s="1"/>
    </row>
    <row r="325" spans="2:7" ht="23.5" customHeight="1" x14ac:dyDescent="0.65">
      <c r="B325" s="1"/>
      <c r="C325" s="1"/>
      <c r="D325" s="1"/>
      <c r="E325" s="1"/>
      <c r="F325" s="1"/>
      <c r="G325" s="1"/>
    </row>
    <row r="326" spans="2:7" ht="23.5" customHeight="1" x14ac:dyDescent="0.65">
      <c r="B326" s="1"/>
      <c r="C326" s="1"/>
      <c r="D326" s="1"/>
      <c r="E326" s="1"/>
      <c r="F326" s="1"/>
      <c r="G326" s="1"/>
    </row>
    <row r="327" spans="2:7" ht="23.5" customHeight="1" x14ac:dyDescent="0.65">
      <c r="B327" s="1"/>
      <c r="C327" s="1"/>
      <c r="D327" s="1"/>
      <c r="E327" s="1"/>
      <c r="F327" s="1"/>
      <c r="G327" s="1"/>
    </row>
    <row r="328" spans="2:7" ht="23.5" customHeight="1" x14ac:dyDescent="0.65">
      <c r="B328" s="1"/>
      <c r="C328" s="1"/>
      <c r="D328" s="1"/>
      <c r="E328" s="1"/>
      <c r="F328" s="1"/>
      <c r="G328" s="1"/>
    </row>
    <row r="329" spans="2:7" ht="23.5" customHeight="1" x14ac:dyDescent="0.65">
      <c r="B329" s="1"/>
      <c r="C329" s="1"/>
      <c r="D329" s="1"/>
      <c r="E329" s="1"/>
      <c r="F329" s="1"/>
      <c r="G329" s="1"/>
    </row>
    <row r="330" spans="2:7" ht="23.5" customHeight="1" x14ac:dyDescent="0.65">
      <c r="B330" s="1"/>
      <c r="C330" s="1"/>
      <c r="D330" s="1"/>
      <c r="E330" s="1"/>
      <c r="F330" s="1"/>
      <c r="G330" s="1"/>
    </row>
    <row r="331" spans="2:7" ht="23.5" customHeight="1" x14ac:dyDescent="0.65">
      <c r="B331" s="1"/>
      <c r="C331" s="1"/>
      <c r="D331" s="1"/>
      <c r="E331" s="1"/>
      <c r="F331" s="1"/>
      <c r="G331" s="1"/>
    </row>
    <row r="332" spans="2:7" ht="23.5" customHeight="1" x14ac:dyDescent="0.65">
      <c r="B332" s="1"/>
      <c r="C332" s="1"/>
      <c r="D332" s="1"/>
      <c r="E332" s="1"/>
      <c r="F332" s="1"/>
      <c r="G332" s="1"/>
    </row>
    <row r="333" spans="2:7" ht="23.5" customHeight="1" x14ac:dyDescent="0.65">
      <c r="B333" s="1"/>
      <c r="C333" s="1"/>
      <c r="D333" s="1"/>
      <c r="E333" s="1"/>
      <c r="F333" s="1"/>
      <c r="G333" s="1"/>
    </row>
    <row r="334" spans="2:7" ht="23.5" customHeight="1" x14ac:dyDescent="0.65">
      <c r="B334" s="1"/>
      <c r="C334" s="1"/>
      <c r="D334" s="1"/>
      <c r="E334" s="1"/>
      <c r="F334" s="1"/>
      <c r="G334" s="1"/>
    </row>
    <row r="335" spans="2:7" ht="23.5" customHeight="1" x14ac:dyDescent="0.65">
      <c r="B335" s="1"/>
      <c r="C335" s="1"/>
      <c r="D335" s="1"/>
      <c r="E335" s="1"/>
      <c r="F335" s="1"/>
      <c r="G335" s="1"/>
    </row>
    <row r="336" spans="2:7" ht="23.5" customHeight="1" x14ac:dyDescent="0.65">
      <c r="B336" s="1"/>
      <c r="C336" s="1"/>
      <c r="D336" s="1"/>
      <c r="E336" s="1"/>
      <c r="F336" s="1"/>
      <c r="G336" s="1"/>
    </row>
    <row r="337" spans="2:7" ht="23.5" customHeight="1" x14ac:dyDescent="0.65">
      <c r="B337" s="1"/>
      <c r="C337" s="1"/>
      <c r="D337" s="1"/>
      <c r="E337" s="1"/>
      <c r="F337" s="1"/>
      <c r="G337" s="1"/>
    </row>
    <row r="338" spans="2:7" ht="23.5" customHeight="1" x14ac:dyDescent="0.65">
      <c r="B338" s="1"/>
      <c r="C338" s="1"/>
      <c r="D338" s="1"/>
      <c r="E338" s="1"/>
      <c r="F338" s="1"/>
      <c r="G338" s="1"/>
    </row>
    <row r="339" spans="2:7" ht="23.5" customHeight="1" x14ac:dyDescent="0.65">
      <c r="B339" s="1"/>
      <c r="C339" s="1"/>
      <c r="D339" s="1"/>
      <c r="E339" s="1"/>
      <c r="F339" s="1"/>
      <c r="G339" s="1"/>
    </row>
    <row r="340" spans="2:7" ht="23.5" customHeight="1" x14ac:dyDescent="0.65">
      <c r="B340" s="1"/>
      <c r="C340" s="1"/>
      <c r="D340" s="1"/>
      <c r="E340" s="1"/>
      <c r="F340" s="1"/>
      <c r="G340" s="1"/>
    </row>
    <row r="341" spans="2:7" ht="23.5" customHeight="1" x14ac:dyDescent="0.65">
      <c r="B341" s="1"/>
      <c r="C341" s="1"/>
      <c r="D341" s="1"/>
      <c r="E341" s="1"/>
      <c r="F341" s="1"/>
      <c r="G341" s="1"/>
    </row>
    <row r="342" spans="2:7" ht="23.5" customHeight="1" x14ac:dyDescent="0.65">
      <c r="B342" s="1"/>
      <c r="C342" s="1"/>
      <c r="D342" s="1"/>
      <c r="E342" s="1"/>
      <c r="F342" s="1"/>
      <c r="G342" s="1"/>
    </row>
    <row r="343" spans="2:7" ht="23.5" customHeight="1" x14ac:dyDescent="0.65">
      <c r="B343" s="1"/>
      <c r="C343" s="1"/>
      <c r="D343" s="1"/>
      <c r="E343" s="1"/>
      <c r="F343" s="1"/>
      <c r="G343" s="1"/>
    </row>
    <row r="344" spans="2:7" ht="23.5" customHeight="1" x14ac:dyDescent="0.65">
      <c r="B344" s="1"/>
      <c r="C344" s="1"/>
      <c r="D344" s="1"/>
      <c r="E344" s="1"/>
      <c r="F344" s="1"/>
      <c r="G344" s="1"/>
    </row>
    <row r="345" spans="2:7" ht="23.5" customHeight="1" x14ac:dyDescent="0.65">
      <c r="B345" s="1"/>
      <c r="C345" s="1"/>
      <c r="D345" s="1"/>
      <c r="E345" s="1"/>
      <c r="F345" s="1"/>
      <c r="G345" s="1"/>
    </row>
    <row r="346" spans="2:7" ht="23.5" customHeight="1" x14ac:dyDescent="0.65">
      <c r="B346" s="1"/>
      <c r="C346" s="1"/>
      <c r="D346" s="1"/>
      <c r="E346" s="1"/>
      <c r="F346" s="1"/>
      <c r="G346" s="1"/>
    </row>
    <row r="347" spans="2:7" ht="23.5" customHeight="1" x14ac:dyDescent="0.65">
      <c r="B347" s="1"/>
      <c r="C347" s="1"/>
      <c r="D347" s="1"/>
      <c r="E347" s="1"/>
      <c r="F347" s="1"/>
      <c r="G347" s="1"/>
    </row>
    <row r="348" spans="2:7" ht="23.5" customHeight="1" x14ac:dyDescent="0.65">
      <c r="B348" s="1"/>
      <c r="C348" s="1"/>
      <c r="D348" s="1"/>
      <c r="E348" s="1"/>
      <c r="F348" s="1"/>
      <c r="G348" s="1"/>
    </row>
    <row r="349" spans="2:7" ht="23.5" customHeight="1" x14ac:dyDescent="0.65">
      <c r="B349" s="1"/>
      <c r="C349" s="1"/>
      <c r="D349" s="1"/>
      <c r="E349" s="1"/>
      <c r="F349" s="1"/>
      <c r="G349" s="1"/>
    </row>
    <row r="350" spans="2:7" ht="23.5" customHeight="1" x14ac:dyDescent="0.65">
      <c r="B350" s="1"/>
      <c r="C350" s="1"/>
      <c r="D350" s="1"/>
      <c r="E350" s="1"/>
      <c r="F350" s="1"/>
      <c r="G350" s="1"/>
    </row>
    <row r="351" spans="2:7" ht="23.5" customHeight="1" x14ac:dyDescent="0.65">
      <c r="B351" s="1"/>
      <c r="C351" s="1"/>
      <c r="D351" s="1"/>
      <c r="E351" s="1"/>
      <c r="F351" s="1"/>
      <c r="G351" s="1"/>
    </row>
    <row r="352" spans="2:7" ht="23.5" customHeight="1" x14ac:dyDescent="0.65">
      <c r="B352" s="1"/>
      <c r="C352" s="1"/>
      <c r="D352" s="1"/>
      <c r="E352" s="1"/>
      <c r="F352" s="1"/>
      <c r="G352" s="1"/>
    </row>
    <row r="353" spans="2:7" ht="23.5" customHeight="1" x14ac:dyDescent="0.65">
      <c r="B353" s="1"/>
      <c r="C353" s="1"/>
      <c r="D353" s="1"/>
      <c r="E353" s="1"/>
      <c r="F353" s="1"/>
      <c r="G353" s="1"/>
    </row>
  </sheetData>
  <mergeCells count="15">
    <mergeCell ref="A46:G46"/>
    <mergeCell ref="A1:G1"/>
    <mergeCell ref="A2:G2"/>
    <mergeCell ref="D8:J8"/>
    <mergeCell ref="H4:J4"/>
    <mergeCell ref="D4:F4"/>
    <mergeCell ref="D84:J84"/>
    <mergeCell ref="A47:G47"/>
    <mergeCell ref="D53:J53"/>
    <mergeCell ref="A77:G77"/>
    <mergeCell ref="A78:G78"/>
    <mergeCell ref="H49:J49"/>
    <mergeCell ref="H80:J80"/>
    <mergeCell ref="D49:F49"/>
    <mergeCell ref="D80:F80"/>
  </mergeCells>
  <pageMargins left="0.7" right="0.7" top="0.5" bottom="0.5" header="0.5" footer="0.5"/>
  <pageSetup paperSize="9" scale="75" firstPageNumber="3" orientation="portrait" blackAndWhite="1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45" max="11" man="1"/>
    <brk id="76" max="16383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527F3-667D-442B-A202-5FB8299A6541}">
  <dimension ref="A1:V30"/>
  <sheetViews>
    <sheetView view="pageBreakPreview" topLeftCell="A7" zoomScale="90" zoomScaleNormal="85" zoomScaleSheetLayoutView="90" workbookViewId="0">
      <selection activeCell="A18" sqref="A18"/>
    </sheetView>
  </sheetViews>
  <sheetFormatPr defaultColWidth="9.09765625" defaultRowHeight="23" customHeight="1" x14ac:dyDescent="0.65"/>
  <cols>
    <col min="1" max="1" width="60" style="556" customWidth="1"/>
    <col min="2" max="2" width="10.69921875" style="552" customWidth="1"/>
    <col min="3" max="3" width="3.09765625" style="556" customWidth="1"/>
    <col min="4" max="4" width="18.19921875" style="556" customWidth="1"/>
    <col min="5" max="5" width="3.09765625" style="556" customWidth="1"/>
    <col min="6" max="6" width="18.19921875" style="556" customWidth="1"/>
    <col min="7" max="7" width="3.09765625" style="556" customWidth="1"/>
    <col min="8" max="8" width="18.19921875" style="556" customWidth="1"/>
    <col min="9" max="9" width="3.09765625" style="556" customWidth="1"/>
    <col min="10" max="10" width="18.19921875" style="556" customWidth="1"/>
    <col min="11" max="11" width="3.09765625" style="556" customWidth="1"/>
    <col min="12" max="12" width="18.19921875" style="556" customWidth="1"/>
    <col min="13" max="13" width="3.09765625" style="556" customWidth="1"/>
    <col min="14" max="14" width="18.19921875" style="556" customWidth="1"/>
    <col min="15" max="15" width="17.69921875" style="564" bestFit="1" customWidth="1"/>
    <col min="16" max="16" width="9.09765625" style="564"/>
    <col min="17" max="17" width="15.19921875" style="564" bestFit="1" customWidth="1"/>
    <col min="18" max="18" width="12.19921875" style="564" bestFit="1" customWidth="1"/>
    <col min="19" max="16384" width="9.09765625" style="564"/>
  </cols>
  <sheetData>
    <row r="1" spans="1:22" s="557" customFormat="1" ht="23.4" customHeight="1" x14ac:dyDescent="0.7">
      <c r="A1" s="634" t="s">
        <v>165</v>
      </c>
      <c r="B1" s="634"/>
      <c r="C1" s="634"/>
      <c r="D1" s="634"/>
      <c r="E1" s="634"/>
      <c r="F1" s="634"/>
      <c r="G1" s="634"/>
      <c r="H1" s="634"/>
      <c r="I1" s="634"/>
      <c r="J1" s="634"/>
      <c r="K1" s="540"/>
      <c r="L1" s="540"/>
      <c r="M1" s="540"/>
      <c r="N1" s="540"/>
    </row>
    <row r="2" spans="1:22" s="557" customFormat="1" ht="23.4" customHeight="1" x14ac:dyDescent="0.7">
      <c r="A2" s="532" t="s">
        <v>178</v>
      </c>
      <c r="B2" s="552"/>
      <c r="C2" s="541"/>
      <c r="D2" s="541"/>
      <c r="E2" s="541"/>
      <c r="F2" s="541"/>
      <c r="G2" s="541"/>
      <c r="H2" s="542"/>
      <c r="I2" s="542"/>
      <c r="J2" s="542"/>
      <c r="K2" s="542"/>
      <c r="L2" s="542"/>
      <c r="M2" s="542"/>
      <c r="N2" s="542"/>
    </row>
    <row r="3" spans="1:22" s="557" customFormat="1" ht="23.4" customHeight="1" x14ac:dyDescent="0.7">
      <c r="A3" s="532"/>
      <c r="B3" s="552"/>
      <c r="C3" s="541"/>
      <c r="D3" s="541"/>
      <c r="E3" s="541"/>
      <c r="F3" s="541"/>
      <c r="G3" s="541"/>
      <c r="H3" s="542"/>
      <c r="I3" s="542"/>
      <c r="J3" s="542"/>
      <c r="K3" s="542"/>
      <c r="L3" s="542"/>
      <c r="M3" s="542"/>
      <c r="N3" s="542"/>
    </row>
    <row r="4" spans="1:22" s="557" customFormat="1" ht="23.4" customHeight="1" x14ac:dyDescent="0.7">
      <c r="A4" s="543"/>
      <c r="B4" s="558"/>
      <c r="C4" s="558"/>
      <c r="D4" s="635" t="s">
        <v>3</v>
      </c>
      <c r="E4" s="635"/>
      <c r="F4" s="635"/>
      <c r="G4" s="635"/>
      <c r="H4" s="635"/>
      <c r="I4" s="635"/>
      <c r="J4" s="635"/>
      <c r="K4" s="635"/>
      <c r="L4" s="635"/>
      <c r="M4" s="635"/>
      <c r="N4" s="635"/>
    </row>
    <row r="5" spans="1:22" s="557" customFormat="1" ht="23.4" customHeight="1" x14ac:dyDescent="0.65">
      <c r="A5" s="543"/>
      <c r="B5" s="545"/>
      <c r="C5" s="544"/>
      <c r="E5" s="544"/>
      <c r="F5" s="545"/>
      <c r="G5" s="544"/>
      <c r="H5" s="544"/>
      <c r="I5" s="544"/>
      <c r="J5" s="636" t="s">
        <v>48</v>
      </c>
      <c r="K5" s="636"/>
      <c r="L5" s="636"/>
      <c r="M5" s="547"/>
      <c r="N5" s="547"/>
    </row>
    <row r="6" spans="1:22" s="557" customFormat="1" ht="21.65" customHeight="1" x14ac:dyDescent="0.65">
      <c r="A6" s="543"/>
      <c r="B6" s="545"/>
      <c r="C6" s="544"/>
      <c r="D6" s="545"/>
      <c r="E6" s="544"/>
      <c r="F6" s="545" t="s">
        <v>93</v>
      </c>
      <c r="G6" s="544"/>
      <c r="H6" s="545" t="s">
        <v>158</v>
      </c>
      <c r="I6" s="544"/>
      <c r="J6" s="546"/>
      <c r="K6" s="546"/>
      <c r="L6" s="546"/>
      <c r="M6" s="547"/>
      <c r="N6" s="547"/>
    </row>
    <row r="7" spans="1:22" s="557" customFormat="1" ht="21.65" customHeight="1" x14ac:dyDescent="0.65">
      <c r="A7" s="543"/>
      <c r="B7" s="545"/>
      <c r="C7" s="544"/>
      <c r="D7" s="545" t="s">
        <v>289</v>
      </c>
      <c r="E7" s="544"/>
      <c r="F7" s="545" t="s">
        <v>199</v>
      </c>
      <c r="G7" s="544"/>
      <c r="H7" s="546" t="s">
        <v>159</v>
      </c>
      <c r="I7" s="547"/>
      <c r="J7" s="546" t="s">
        <v>146</v>
      </c>
      <c r="K7" s="547"/>
      <c r="L7" s="545"/>
      <c r="M7" s="547"/>
      <c r="N7" s="545" t="s">
        <v>92</v>
      </c>
    </row>
    <row r="8" spans="1:22" s="557" customFormat="1" ht="21.65" customHeight="1" x14ac:dyDescent="0.65">
      <c r="A8" s="543"/>
      <c r="B8" s="359" t="s">
        <v>7</v>
      </c>
      <c r="C8" s="544"/>
      <c r="D8" s="545" t="s">
        <v>288</v>
      </c>
      <c r="E8" s="544"/>
      <c r="F8" s="548" t="s">
        <v>198</v>
      </c>
      <c r="G8" s="544"/>
      <c r="H8" s="546" t="s">
        <v>160</v>
      </c>
      <c r="I8" s="546"/>
      <c r="J8" s="546" t="s">
        <v>147</v>
      </c>
      <c r="K8" s="546"/>
      <c r="L8" s="545" t="s">
        <v>200</v>
      </c>
      <c r="M8" s="545"/>
      <c r="N8" s="548" t="s">
        <v>94</v>
      </c>
    </row>
    <row r="9" spans="1:22" s="557" customFormat="1" ht="21.65" customHeight="1" x14ac:dyDescent="0.65">
      <c r="A9" s="547"/>
      <c r="B9" s="544"/>
      <c r="C9" s="544"/>
      <c r="D9" s="637" t="s">
        <v>10</v>
      </c>
      <c r="E9" s="637"/>
      <c r="F9" s="637"/>
      <c r="G9" s="637"/>
      <c r="H9" s="637"/>
      <c r="I9" s="637"/>
      <c r="J9" s="637"/>
      <c r="K9" s="637"/>
      <c r="L9" s="637"/>
      <c r="M9" s="637"/>
      <c r="N9" s="637"/>
    </row>
    <row r="10" spans="1:22" s="557" customFormat="1" ht="21.65" customHeight="1" x14ac:dyDescent="0.7">
      <c r="A10" s="346" t="str">
        <f>'SHC9'!A10</f>
        <v>สำหรับงวดสามเดือนสิ้นสุดวันที่ 31 มีนาคม 2566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</row>
    <row r="11" spans="1:22" s="557" customFormat="1" ht="21.65" customHeight="1" x14ac:dyDescent="0.7">
      <c r="A11" s="346" t="str">
        <f>'SHC9'!A11</f>
        <v>ยอดคงเหลือ ณ วันที่ 1 มกราคม 2566</v>
      </c>
      <c r="B11" s="534"/>
      <c r="C11" s="535"/>
      <c r="D11" s="535">
        <v>1605986</v>
      </c>
      <c r="E11" s="535"/>
      <c r="F11" s="535">
        <v>6453143</v>
      </c>
      <c r="G11" s="535"/>
      <c r="H11" s="535">
        <v>38178</v>
      </c>
      <c r="I11" s="535"/>
      <c r="J11" s="535">
        <v>119400</v>
      </c>
      <c r="K11" s="535"/>
      <c r="L11" s="535">
        <v>2040839</v>
      </c>
      <c r="M11" s="535"/>
      <c r="N11" s="559">
        <f>SUM(D11:L11)</f>
        <v>10257546</v>
      </c>
      <c r="O11" s="560">
        <f>N11-'BS3-5'!J102</f>
        <v>0</v>
      </c>
      <c r="P11" s="560"/>
      <c r="Q11" s="560"/>
      <c r="R11" s="560"/>
      <c r="S11" s="560"/>
      <c r="T11" s="560"/>
      <c r="U11" s="560"/>
      <c r="V11" s="560"/>
    </row>
    <row r="12" spans="1:22" s="557" customFormat="1" ht="21.65" customHeight="1" x14ac:dyDescent="0.7">
      <c r="A12" s="533"/>
      <c r="B12" s="544"/>
      <c r="C12" s="551"/>
      <c r="D12" s="537"/>
      <c r="E12" s="551"/>
      <c r="F12" s="537"/>
      <c r="G12" s="551"/>
      <c r="H12" s="536"/>
      <c r="I12" s="536"/>
      <c r="J12" s="536"/>
      <c r="K12" s="536"/>
      <c r="L12" s="536"/>
      <c r="M12" s="536"/>
      <c r="N12" s="536"/>
    </row>
    <row r="13" spans="1:22" s="145" customFormat="1" ht="21.65" customHeight="1" x14ac:dyDescent="0.7">
      <c r="A13" s="533" t="s">
        <v>105</v>
      </c>
      <c r="B13" s="544"/>
      <c r="C13" s="549"/>
      <c r="D13" s="549"/>
      <c r="E13" s="549"/>
      <c r="F13" s="549"/>
      <c r="G13" s="549"/>
      <c r="H13" s="549"/>
      <c r="I13" s="549"/>
      <c r="J13" s="549"/>
      <c r="K13" s="549"/>
      <c r="L13" s="549"/>
      <c r="M13" s="549"/>
      <c r="N13" s="549"/>
      <c r="O13" s="549"/>
      <c r="P13" s="549"/>
      <c r="Q13" s="549"/>
      <c r="R13" s="549"/>
      <c r="S13" s="549"/>
      <c r="T13" s="549"/>
      <c r="U13" s="549"/>
      <c r="V13" s="549"/>
    </row>
    <row r="14" spans="1:22" s="145" customFormat="1" ht="21.65" customHeight="1" x14ac:dyDescent="0.7">
      <c r="A14" s="482" t="s">
        <v>304</v>
      </c>
      <c r="B14" s="544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9"/>
      <c r="R14" s="549"/>
      <c r="S14" s="549"/>
      <c r="T14" s="549"/>
      <c r="U14" s="549"/>
      <c r="V14" s="549"/>
    </row>
    <row r="15" spans="1:22" s="145" customFormat="1" ht="21.65" customHeight="1" x14ac:dyDescent="0.65">
      <c r="A15" s="422" t="s">
        <v>204</v>
      </c>
      <c r="B15" s="544">
        <v>8</v>
      </c>
      <c r="C15" s="549"/>
      <c r="D15" s="570">
        <v>135693</v>
      </c>
      <c r="E15" s="570"/>
      <c r="F15" s="570">
        <v>542772</v>
      </c>
      <c r="G15" s="570"/>
      <c r="H15" s="570">
        <v>0</v>
      </c>
      <c r="I15" s="570"/>
      <c r="J15" s="570">
        <v>0</v>
      </c>
      <c r="K15" s="570"/>
      <c r="L15" s="570">
        <v>0</v>
      </c>
      <c r="M15" s="549"/>
      <c r="N15" s="549">
        <f>SUM(D15:M15)</f>
        <v>678465</v>
      </c>
      <c r="O15" s="549"/>
      <c r="P15" s="549"/>
      <c r="Q15" s="549"/>
      <c r="R15" s="549"/>
      <c r="S15" s="549"/>
      <c r="T15" s="549"/>
      <c r="U15" s="549"/>
      <c r="V15" s="549"/>
    </row>
    <row r="16" spans="1:22" s="145" customFormat="1" ht="21.65" customHeight="1" x14ac:dyDescent="0.65">
      <c r="A16" s="550" t="s">
        <v>161</v>
      </c>
      <c r="B16" s="544"/>
      <c r="C16" s="549"/>
      <c r="D16" s="570">
        <v>0</v>
      </c>
      <c r="E16" s="570"/>
      <c r="F16" s="570">
        <v>0</v>
      </c>
      <c r="G16" s="570"/>
      <c r="H16" s="570">
        <v>13721</v>
      </c>
      <c r="I16" s="570"/>
      <c r="J16" s="570">
        <v>0</v>
      </c>
      <c r="K16" s="570"/>
      <c r="L16" s="570">
        <v>0</v>
      </c>
      <c r="M16" s="549"/>
      <c r="N16" s="549">
        <f>SUM(D16:M16)</f>
        <v>13721</v>
      </c>
      <c r="O16" s="549"/>
      <c r="P16" s="549"/>
      <c r="Q16" s="549"/>
      <c r="R16" s="549"/>
      <c r="S16" s="549"/>
      <c r="T16" s="549"/>
      <c r="U16" s="549"/>
      <c r="V16" s="549"/>
    </row>
    <row r="17" spans="1:22" s="145" customFormat="1" ht="21.65" customHeight="1" x14ac:dyDescent="0.7">
      <c r="A17" s="482" t="s">
        <v>305</v>
      </c>
      <c r="B17" s="544"/>
      <c r="C17" s="551"/>
      <c r="D17" s="538">
        <f>SUM(D15:D16)</f>
        <v>135693</v>
      </c>
      <c r="E17" s="571"/>
      <c r="F17" s="538">
        <f>SUM(F15:F16)</f>
        <v>542772</v>
      </c>
      <c r="G17" s="572"/>
      <c r="H17" s="538">
        <f>SUM(H15:H16)</f>
        <v>13721</v>
      </c>
      <c r="I17" s="572"/>
      <c r="J17" s="538">
        <f>SUM(J15:J16)</f>
        <v>0</v>
      </c>
      <c r="K17" s="571"/>
      <c r="L17" s="538">
        <f>SUM(L15:L16)</f>
        <v>0</v>
      </c>
      <c r="M17" s="535"/>
      <c r="N17" s="538">
        <f>SUM(N15:N16)</f>
        <v>692186</v>
      </c>
      <c r="O17" s="535"/>
      <c r="P17" s="535"/>
      <c r="Q17" s="535"/>
      <c r="R17" s="535"/>
      <c r="S17" s="535"/>
      <c r="T17" s="535"/>
      <c r="U17" s="535"/>
      <c r="V17" s="535"/>
    </row>
    <row r="18" spans="1:22" s="145" customFormat="1" ht="21.65" customHeight="1" x14ac:dyDescent="0.7">
      <c r="A18" s="346" t="s">
        <v>113</v>
      </c>
      <c r="B18" s="544"/>
      <c r="C18" s="551"/>
      <c r="D18" s="538">
        <f>D17</f>
        <v>135693</v>
      </c>
      <c r="E18" s="571"/>
      <c r="F18" s="538">
        <f>F17</f>
        <v>542772</v>
      </c>
      <c r="G18" s="572"/>
      <c r="H18" s="538">
        <f>H17</f>
        <v>13721</v>
      </c>
      <c r="I18" s="572"/>
      <c r="J18" s="538">
        <f>J17</f>
        <v>0</v>
      </c>
      <c r="K18" s="571"/>
      <c r="L18" s="538">
        <f>L17</f>
        <v>0</v>
      </c>
      <c r="M18" s="535"/>
      <c r="N18" s="538">
        <f>N17</f>
        <v>692186</v>
      </c>
      <c r="O18" s="535"/>
      <c r="P18" s="535"/>
      <c r="Q18" s="535"/>
      <c r="R18" s="535"/>
      <c r="S18" s="535"/>
      <c r="T18" s="535"/>
      <c r="U18" s="535"/>
      <c r="V18" s="535"/>
    </row>
    <row r="19" spans="1:22" s="145" customFormat="1" ht="21.65" customHeight="1" x14ac:dyDescent="0.7">
      <c r="A19" s="482"/>
      <c r="B19" s="544"/>
      <c r="C19" s="551"/>
      <c r="D19" s="536"/>
      <c r="E19" s="571"/>
      <c r="F19" s="536"/>
      <c r="G19" s="572"/>
      <c r="H19" s="536"/>
      <c r="I19" s="572"/>
      <c r="J19" s="536"/>
      <c r="K19" s="571"/>
      <c r="L19" s="536"/>
      <c r="M19" s="535"/>
      <c r="N19" s="536"/>
      <c r="O19" s="535"/>
      <c r="P19" s="535"/>
      <c r="Q19" s="535"/>
      <c r="R19" s="535"/>
      <c r="S19" s="535"/>
      <c r="T19" s="535"/>
      <c r="U19" s="535"/>
      <c r="V19" s="535"/>
    </row>
    <row r="20" spans="1:22" s="557" customFormat="1" ht="21.65" customHeight="1" x14ac:dyDescent="0.7">
      <c r="A20" s="533" t="s">
        <v>179</v>
      </c>
      <c r="B20" s="544"/>
      <c r="C20" s="551"/>
      <c r="D20" s="572"/>
      <c r="E20" s="571"/>
      <c r="F20" s="572"/>
      <c r="G20" s="571"/>
      <c r="H20" s="572"/>
      <c r="I20" s="572"/>
      <c r="J20" s="572"/>
      <c r="K20" s="572"/>
      <c r="L20" s="572"/>
      <c r="M20" s="535"/>
      <c r="N20" s="535"/>
    </row>
    <row r="21" spans="1:22" s="557" customFormat="1" ht="21.65" customHeight="1" x14ac:dyDescent="0.65">
      <c r="A21" s="550" t="s">
        <v>188</v>
      </c>
      <c r="B21" s="544"/>
      <c r="C21" s="553"/>
      <c r="D21" s="426">
        <v>0</v>
      </c>
      <c r="E21" s="432"/>
      <c r="F21" s="426">
        <v>0</v>
      </c>
      <c r="G21" s="573"/>
      <c r="H21" s="426">
        <v>0</v>
      </c>
      <c r="I21" s="554"/>
      <c r="J21" s="426">
        <v>0</v>
      </c>
      <c r="K21" s="554"/>
      <c r="L21" s="554">
        <f>'PL6-7'!H35</f>
        <v>97926</v>
      </c>
      <c r="M21" s="537"/>
      <c r="N21" s="549">
        <f>SUM(D21:M21)</f>
        <v>97926</v>
      </c>
    </row>
    <row r="22" spans="1:22" s="557" customFormat="1" ht="21.65" customHeight="1" x14ac:dyDescent="0.65">
      <c r="A22" s="543" t="s">
        <v>99</v>
      </c>
      <c r="B22" s="544"/>
      <c r="C22" s="553"/>
      <c r="D22" s="426">
        <v>0</v>
      </c>
      <c r="E22" s="432"/>
      <c r="F22" s="426">
        <v>0</v>
      </c>
      <c r="G22" s="573"/>
      <c r="H22" s="426">
        <v>0</v>
      </c>
      <c r="I22" s="537"/>
      <c r="J22" s="426">
        <v>0</v>
      </c>
      <c r="K22" s="537"/>
      <c r="L22" s="537">
        <f>'PL6-7'!H43</f>
        <v>0</v>
      </c>
      <c r="M22" s="537"/>
      <c r="N22" s="561">
        <f>SUM(D22:M22)</f>
        <v>0</v>
      </c>
    </row>
    <row r="23" spans="1:22" s="557" customFormat="1" ht="21.65" customHeight="1" x14ac:dyDescent="0.7">
      <c r="A23" s="555" t="s">
        <v>180</v>
      </c>
      <c r="B23" s="534"/>
      <c r="C23" s="551"/>
      <c r="D23" s="433">
        <f>SUM(D21:D22)</f>
        <v>0</v>
      </c>
      <c r="E23" s="434"/>
      <c r="F23" s="433">
        <f>SUM(F21:F22)</f>
        <v>0</v>
      </c>
      <c r="G23" s="551"/>
      <c r="H23" s="433">
        <f>SUM(H21:H22)</f>
        <v>0</v>
      </c>
      <c r="I23" s="536"/>
      <c r="J23" s="433">
        <f>SUM(J21:J22)</f>
        <v>0</v>
      </c>
      <c r="K23" s="536"/>
      <c r="L23" s="538">
        <f>SUM(L21:L22)</f>
        <v>97926</v>
      </c>
      <c r="M23" s="536"/>
      <c r="N23" s="538">
        <f>SUM(N21:N22)</f>
        <v>97926</v>
      </c>
      <c r="O23" s="560"/>
    </row>
    <row r="24" spans="1:22" s="557" customFormat="1" ht="21.65" customHeight="1" x14ac:dyDescent="0.7">
      <c r="A24" s="533"/>
      <c r="B24" s="544"/>
      <c r="C24" s="551"/>
      <c r="D24" s="537"/>
      <c r="E24" s="551"/>
      <c r="F24" s="537"/>
      <c r="G24" s="551"/>
      <c r="H24" s="536"/>
      <c r="I24" s="536"/>
      <c r="J24" s="536"/>
      <c r="K24" s="536"/>
      <c r="L24" s="536"/>
      <c r="M24" s="536"/>
      <c r="N24" s="536"/>
    </row>
    <row r="25" spans="1:22" s="557" customFormat="1" ht="21.65" customHeight="1" thickBot="1" x14ac:dyDescent="0.75">
      <c r="A25" s="346" t="str">
        <f>'SHC9'!A31</f>
        <v>ยอดคงเหลือ ณ วันที่ 31 มีนาคม 2566</v>
      </c>
      <c r="B25" s="534"/>
      <c r="C25" s="551"/>
      <c r="D25" s="539">
        <f>SUM(D11,D23,D18)</f>
        <v>1741679</v>
      </c>
      <c r="E25" s="551"/>
      <c r="F25" s="539">
        <f>SUM(F11,F23,F18)</f>
        <v>6995915</v>
      </c>
      <c r="G25" s="551"/>
      <c r="H25" s="539">
        <f>SUM(H11,H23,H18)</f>
        <v>51899</v>
      </c>
      <c r="I25" s="536"/>
      <c r="J25" s="539">
        <f>SUM(J11,J23,J18)</f>
        <v>119400</v>
      </c>
      <c r="K25" s="536"/>
      <c r="L25" s="539">
        <f>SUM(L11,L23,L18)</f>
        <v>2138765</v>
      </c>
      <c r="M25" s="536"/>
      <c r="N25" s="539">
        <f>SUM(N11,N23,N18)</f>
        <v>11047658</v>
      </c>
      <c r="O25" s="560">
        <f>N25-'BS3-5'!H102</f>
        <v>0</v>
      </c>
    </row>
    <row r="26" spans="1:22" ht="21.65" customHeight="1" thickTop="1" x14ac:dyDescent="0.65">
      <c r="D26" s="562">
        <f>D25-'BS3-5'!H88</f>
        <v>0</v>
      </c>
      <c r="F26" s="562">
        <f>F25-'BS3-5'!H89</f>
        <v>0</v>
      </c>
      <c r="H26" s="563">
        <f>H25-'BS3-5'!H92</f>
        <v>0</v>
      </c>
      <c r="I26" s="563"/>
      <c r="J26" s="563">
        <f>J25-'BS3-5'!H95</f>
        <v>0</v>
      </c>
      <c r="K26" s="563"/>
      <c r="L26" s="563">
        <f>L25-'BS3-5'!H96</f>
        <v>0</v>
      </c>
      <c r="N26" s="562">
        <f>N25-'BS3-5'!H98</f>
        <v>0</v>
      </c>
    </row>
    <row r="27" spans="1:22" ht="21.65" customHeight="1" x14ac:dyDescent="0.65">
      <c r="D27" s="563"/>
      <c r="F27" s="563"/>
      <c r="H27" s="563"/>
      <c r="I27" s="563"/>
      <c r="J27" s="563"/>
      <c r="K27" s="563"/>
      <c r="L27" s="563"/>
      <c r="N27" s="563"/>
    </row>
    <row r="28" spans="1:22" ht="21.65" customHeight="1" x14ac:dyDescent="0.65">
      <c r="H28" s="562"/>
      <c r="I28" s="562"/>
      <c r="J28" s="562"/>
      <c r="K28" s="562"/>
      <c r="L28" s="562"/>
      <c r="N28" s="321"/>
    </row>
    <row r="29" spans="1:22" ht="21.65" customHeight="1" x14ac:dyDescent="0.65">
      <c r="D29" s="565"/>
      <c r="F29" s="565"/>
      <c r="H29" s="565"/>
      <c r="I29" s="565"/>
      <c r="J29" s="565"/>
      <c r="K29" s="565"/>
      <c r="L29" s="565"/>
      <c r="N29" s="565"/>
    </row>
    <row r="30" spans="1:22" ht="22.75" customHeight="1" x14ac:dyDescent="0.65"/>
  </sheetData>
  <mergeCells count="4">
    <mergeCell ref="A1:J1"/>
    <mergeCell ref="D4:N4"/>
    <mergeCell ref="J5:L5"/>
    <mergeCell ref="D9:N9"/>
  </mergeCells>
  <pageMargins left="0.7" right="0.7" top="0.5" bottom="0.5" header="0.5" footer="0.5"/>
  <pageSetup paperSize="9" scale="73" firstPageNumber="11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2CCBA-0787-46B3-AB6F-29BC75B6527A}">
  <dimension ref="A1:Z109"/>
  <sheetViews>
    <sheetView tabSelected="1" view="pageBreakPreview" topLeftCell="A94" zoomScaleNormal="70" zoomScaleSheetLayoutView="100" workbookViewId="0">
      <selection activeCell="D100" sqref="D100"/>
    </sheetView>
  </sheetViews>
  <sheetFormatPr defaultColWidth="10.3984375" defaultRowHeight="23.5" customHeight="1" x14ac:dyDescent="0.65"/>
  <cols>
    <col min="1" max="3" width="2.69921875" style="503" customWidth="1"/>
    <col min="4" max="4" width="65" style="503" customWidth="1"/>
    <col min="5" max="5" width="10.19921875" style="503" customWidth="1"/>
    <col min="6" max="6" width="2.69921875" style="522" customWidth="1"/>
    <col min="7" max="7" width="14.19921875" style="506" customWidth="1"/>
    <col min="8" max="8" width="2.69921875" style="522" customWidth="1"/>
    <col min="9" max="9" width="14.19921875" style="506" customWidth="1"/>
    <col min="10" max="10" width="2.69921875" style="522" customWidth="1"/>
    <col min="11" max="11" width="14.19921875" style="506" customWidth="1"/>
    <col min="12" max="12" width="2.69921875" style="522" customWidth="1"/>
    <col min="13" max="13" width="14.19921875" style="506" customWidth="1"/>
    <col min="14" max="14" width="10.3984375" style="503"/>
    <col min="15" max="15" width="14.5" style="503" customWidth="1"/>
    <col min="16" max="27" width="10.3984375" style="503" customWidth="1"/>
    <col min="28" max="16384" width="10.3984375" style="503"/>
  </cols>
  <sheetData>
    <row r="1" spans="1:14" ht="23.4" customHeight="1" x14ac:dyDescent="0.7">
      <c r="A1" s="634" t="s">
        <v>165</v>
      </c>
      <c r="B1" s="634"/>
      <c r="C1" s="634"/>
      <c r="D1" s="634"/>
      <c r="E1" s="634"/>
      <c r="F1" s="634"/>
      <c r="G1" s="634"/>
      <c r="H1" s="634"/>
      <c r="I1" s="634"/>
      <c r="J1" s="502"/>
      <c r="K1" s="502"/>
      <c r="L1" s="502"/>
      <c r="M1" s="502"/>
    </row>
    <row r="2" spans="1:14" ht="23.4" customHeight="1" x14ac:dyDescent="0.7">
      <c r="A2" s="504" t="s">
        <v>189</v>
      </c>
      <c r="F2" s="505"/>
      <c r="H2" s="505"/>
      <c r="J2" s="505"/>
      <c r="L2" s="505"/>
    </row>
    <row r="3" spans="1:14" ht="12.5" customHeight="1" x14ac:dyDescent="0.7">
      <c r="A3" s="507"/>
      <c r="F3" s="505"/>
      <c r="H3" s="505"/>
      <c r="J3" s="505"/>
      <c r="L3" s="505"/>
    </row>
    <row r="4" spans="1:14" ht="22" customHeight="1" x14ac:dyDescent="0.7">
      <c r="A4" s="508"/>
      <c r="F4" s="502"/>
      <c r="G4" s="640" t="s">
        <v>2</v>
      </c>
      <c r="H4" s="640"/>
      <c r="I4" s="640"/>
      <c r="J4" s="502"/>
      <c r="K4" s="640" t="s">
        <v>3</v>
      </c>
      <c r="L4" s="640"/>
      <c r="M4" s="640"/>
    </row>
    <row r="5" spans="1:14" ht="22" customHeight="1" x14ac:dyDescent="0.7">
      <c r="A5" s="508"/>
      <c r="F5" s="509"/>
      <c r="G5" s="638" t="s">
        <v>106</v>
      </c>
      <c r="H5" s="638"/>
      <c r="I5" s="638"/>
      <c r="J5" s="509"/>
      <c r="K5" s="638" t="s">
        <v>106</v>
      </c>
      <c r="L5" s="638"/>
      <c r="M5" s="638"/>
    </row>
    <row r="6" spans="1:14" ht="22.5" customHeight="1" x14ac:dyDescent="0.7">
      <c r="A6" s="508"/>
      <c r="F6" s="509"/>
      <c r="G6" s="638" t="s">
        <v>169</v>
      </c>
      <c r="H6" s="638"/>
      <c r="I6" s="638"/>
      <c r="J6" s="509"/>
      <c r="K6" s="638" t="s">
        <v>169</v>
      </c>
      <c r="L6" s="638"/>
      <c r="M6" s="638"/>
    </row>
    <row r="7" spans="1:14" ht="22" customHeight="1" x14ac:dyDescent="0.65">
      <c r="E7" s="359"/>
      <c r="F7" s="510"/>
      <c r="G7" s="604">
        <f>'BS3-5'!D6</f>
        <v>2566</v>
      </c>
      <c r="H7" s="604"/>
      <c r="I7" s="604">
        <f>'BS3-5'!F6</f>
        <v>2565</v>
      </c>
      <c r="J7" s="510"/>
      <c r="K7" s="604">
        <f>G7</f>
        <v>2566</v>
      </c>
      <c r="L7" s="605"/>
      <c r="M7" s="604">
        <f>I7</f>
        <v>2565</v>
      </c>
      <c r="N7" s="511"/>
    </row>
    <row r="8" spans="1:14" ht="22" customHeight="1" x14ac:dyDescent="0.65">
      <c r="E8" s="512"/>
      <c r="F8" s="512"/>
      <c r="G8" s="639" t="s">
        <v>10</v>
      </c>
      <c r="H8" s="639"/>
      <c r="I8" s="639"/>
      <c r="J8" s="639"/>
      <c r="K8" s="639"/>
      <c r="L8" s="639"/>
      <c r="M8" s="639"/>
    </row>
    <row r="9" spans="1:14" ht="22" customHeight="1" x14ac:dyDescent="0.7">
      <c r="A9" s="513" t="s">
        <v>114</v>
      </c>
      <c r="E9" s="514"/>
      <c r="F9" s="503"/>
      <c r="H9" s="503"/>
      <c r="I9" s="515"/>
      <c r="J9" s="503"/>
      <c r="K9" s="515"/>
      <c r="L9" s="503"/>
      <c r="M9" s="516"/>
    </row>
    <row r="10" spans="1:14" ht="22" customHeight="1" x14ac:dyDescent="0.65">
      <c r="A10" s="517" t="s">
        <v>74</v>
      </c>
      <c r="E10" s="512"/>
      <c r="F10" s="26"/>
      <c r="G10" s="26">
        <v>213141</v>
      </c>
      <c r="H10" s="26"/>
      <c r="I10" s="26">
        <v>119564</v>
      </c>
      <c r="J10" s="26"/>
      <c r="K10" s="26">
        <v>97926</v>
      </c>
      <c r="L10" s="26"/>
      <c r="M10" s="26">
        <v>721056</v>
      </c>
    </row>
    <row r="11" spans="1:14" ht="22" customHeight="1" x14ac:dyDescent="0.65">
      <c r="A11" s="518" t="s">
        <v>206</v>
      </c>
      <c r="E11" s="512"/>
      <c r="F11" s="26"/>
      <c r="G11" s="26"/>
      <c r="H11" s="26"/>
      <c r="I11" s="26"/>
      <c r="J11" s="26"/>
      <c r="K11" s="26"/>
      <c r="L11" s="26"/>
      <c r="M11" s="26"/>
    </row>
    <row r="12" spans="1:14" ht="22" customHeight="1" x14ac:dyDescent="0.65">
      <c r="A12" s="517" t="s">
        <v>281</v>
      </c>
      <c r="E12" s="512"/>
      <c r="F12" s="26"/>
      <c r="G12" s="490">
        <v>159</v>
      </c>
      <c r="H12" s="26"/>
      <c r="I12" s="26">
        <v>24310</v>
      </c>
      <c r="J12" s="26"/>
      <c r="K12" s="26">
        <v>-13351</v>
      </c>
      <c r="L12" s="26"/>
      <c r="M12" s="26">
        <v>12115</v>
      </c>
    </row>
    <row r="13" spans="1:14" ht="22" customHeight="1" x14ac:dyDescent="0.65">
      <c r="A13" s="503" t="s">
        <v>70</v>
      </c>
      <c r="E13" s="512"/>
      <c r="F13" s="26"/>
      <c r="G13" s="489">
        <v>87348</v>
      </c>
      <c r="H13" s="26"/>
      <c r="I13" s="26">
        <v>15744</v>
      </c>
      <c r="J13" s="26"/>
      <c r="K13" s="26">
        <v>78852</v>
      </c>
      <c r="L13" s="26"/>
      <c r="M13" s="26">
        <v>14831</v>
      </c>
    </row>
    <row r="14" spans="1:14" ht="22" customHeight="1" x14ac:dyDescent="0.65">
      <c r="A14" s="503" t="s">
        <v>115</v>
      </c>
      <c r="E14" s="512"/>
      <c r="F14" s="26"/>
      <c r="G14" s="490">
        <v>118388</v>
      </c>
      <c r="H14" s="26"/>
      <c r="I14" s="26">
        <v>88065</v>
      </c>
      <c r="J14" s="26"/>
      <c r="K14" s="26">
        <v>47299</v>
      </c>
      <c r="L14" s="26"/>
      <c r="M14" s="26">
        <v>44075</v>
      </c>
    </row>
    <row r="15" spans="1:14" ht="22" customHeight="1" x14ac:dyDescent="0.65">
      <c r="A15" s="517" t="s">
        <v>236</v>
      </c>
      <c r="E15" s="581"/>
      <c r="F15" s="26"/>
      <c r="G15" s="490">
        <v>4490</v>
      </c>
      <c r="H15" s="26"/>
      <c r="I15" s="26">
        <v>368</v>
      </c>
      <c r="J15" s="26"/>
      <c r="K15" s="26">
        <v>4490</v>
      </c>
      <c r="L15" s="26"/>
      <c r="M15" s="26">
        <v>368</v>
      </c>
    </row>
    <row r="16" spans="1:14" ht="22" customHeight="1" x14ac:dyDescent="0.65">
      <c r="A16" s="517" t="s">
        <v>282</v>
      </c>
      <c r="E16" s="512"/>
      <c r="F16" s="26"/>
      <c r="G16" s="489">
        <v>249</v>
      </c>
      <c r="H16" s="26"/>
      <c r="I16" s="26">
        <v>-187</v>
      </c>
      <c r="J16" s="26"/>
      <c r="K16" s="26">
        <v>249</v>
      </c>
      <c r="L16" s="26"/>
      <c r="M16" s="26">
        <v>-187</v>
      </c>
    </row>
    <row r="17" spans="1:15" ht="22" customHeight="1" x14ac:dyDescent="0.65">
      <c r="A17" s="517" t="s">
        <v>302</v>
      </c>
      <c r="E17" s="512"/>
      <c r="F17" s="26"/>
      <c r="G17" s="489">
        <v>182</v>
      </c>
      <c r="H17" s="26"/>
      <c r="I17" s="26">
        <v>-1250</v>
      </c>
      <c r="J17" s="26"/>
      <c r="K17" s="26">
        <v>426</v>
      </c>
      <c r="L17" s="26"/>
      <c r="M17" s="26">
        <v>697</v>
      </c>
    </row>
    <row r="18" spans="1:15" ht="22" customHeight="1" x14ac:dyDescent="0.65">
      <c r="A18" s="517" t="s">
        <v>253</v>
      </c>
      <c r="E18" s="512"/>
      <c r="F18" s="26"/>
      <c r="G18" s="490">
        <v>18061</v>
      </c>
      <c r="H18" s="26"/>
      <c r="I18" s="26">
        <v>-6034</v>
      </c>
      <c r="J18" s="26"/>
      <c r="K18" s="26">
        <v>1112</v>
      </c>
      <c r="L18" s="26"/>
      <c r="M18" s="26">
        <v>-5754</v>
      </c>
    </row>
    <row r="19" spans="1:15" ht="22" customHeight="1" x14ac:dyDescent="0.65">
      <c r="A19" s="145" t="s">
        <v>297</v>
      </c>
      <c r="E19" s="512"/>
      <c r="F19" s="151"/>
      <c r="G19" s="490">
        <v>-5299</v>
      </c>
      <c r="H19" s="151"/>
      <c r="I19" s="26">
        <v>-211</v>
      </c>
      <c r="J19" s="151"/>
      <c r="K19" s="599">
        <v>0</v>
      </c>
      <c r="L19" s="151"/>
      <c r="M19" s="435">
        <v>0</v>
      </c>
      <c r="O19" s="519"/>
    </row>
    <row r="20" spans="1:15" s="531" customFormat="1" ht="22" customHeight="1" x14ac:dyDescent="0.65">
      <c r="A20" s="150" t="s">
        <v>251</v>
      </c>
      <c r="E20" s="582"/>
      <c r="F20" s="26"/>
      <c r="G20" s="489">
        <v>-148397</v>
      </c>
      <c r="H20" s="26"/>
      <c r="I20" s="26">
        <v>0</v>
      </c>
      <c r="J20" s="26"/>
      <c r="K20" s="26">
        <v>-148397</v>
      </c>
      <c r="L20" s="26"/>
      <c r="M20" s="26">
        <v>0</v>
      </c>
    </row>
    <row r="21" spans="1:15" ht="22" customHeight="1" x14ac:dyDescent="0.65">
      <c r="A21" s="145" t="s">
        <v>293</v>
      </c>
      <c r="E21" s="512"/>
      <c r="F21" s="151"/>
      <c r="G21" s="490">
        <v>-39013</v>
      </c>
      <c r="H21" s="151"/>
      <c r="I21" s="26">
        <v>1186</v>
      </c>
      <c r="J21" s="151"/>
      <c r="K21" s="26">
        <v>0</v>
      </c>
      <c r="L21" s="151"/>
      <c r="M21" s="435">
        <v>0</v>
      </c>
      <c r="O21" s="519"/>
    </row>
    <row r="22" spans="1:15" ht="22" customHeight="1" x14ac:dyDescent="0.65">
      <c r="A22" s="145" t="s">
        <v>283</v>
      </c>
      <c r="E22" s="613"/>
      <c r="F22" s="151"/>
      <c r="G22" s="490">
        <v>37542</v>
      </c>
      <c r="H22" s="151"/>
      <c r="I22" s="26">
        <v>0</v>
      </c>
      <c r="J22" s="151"/>
      <c r="K22" s="26">
        <v>5842</v>
      </c>
      <c r="L22" s="151"/>
      <c r="M22" s="435">
        <v>0</v>
      </c>
      <c r="O22" s="519"/>
    </row>
    <row r="23" spans="1:15" ht="22" customHeight="1" x14ac:dyDescent="0.65">
      <c r="A23" s="145" t="s">
        <v>277</v>
      </c>
      <c r="E23" s="612"/>
      <c r="F23" s="151"/>
      <c r="G23" s="490"/>
      <c r="H23" s="151"/>
      <c r="I23" s="26"/>
      <c r="J23" s="151"/>
      <c r="K23" s="26"/>
      <c r="L23" s="151"/>
      <c r="M23" s="435"/>
      <c r="O23" s="519"/>
    </row>
    <row r="24" spans="1:15" ht="22" customHeight="1" x14ac:dyDescent="0.65">
      <c r="A24" s="145" t="s">
        <v>278</v>
      </c>
      <c r="E24" s="512"/>
      <c r="F24" s="26"/>
      <c r="G24" s="489">
        <v>18273</v>
      </c>
      <c r="H24" s="26"/>
      <c r="I24" s="26">
        <v>-62414</v>
      </c>
      <c r="J24" s="26"/>
      <c r="K24" s="26">
        <v>2745</v>
      </c>
      <c r="L24" s="26"/>
      <c r="M24" s="26">
        <v>2519</v>
      </c>
    </row>
    <row r="25" spans="1:15" ht="22" customHeight="1" x14ac:dyDescent="0.65">
      <c r="A25" s="145" t="s">
        <v>298</v>
      </c>
      <c r="E25" s="512"/>
      <c r="F25" s="26"/>
      <c r="G25" s="489">
        <v>116</v>
      </c>
      <c r="H25" s="26"/>
      <c r="I25" s="26">
        <v>0</v>
      </c>
      <c r="J25" s="26"/>
      <c r="K25" s="53">
        <v>116</v>
      </c>
      <c r="L25" s="26"/>
      <c r="M25" s="53">
        <v>0</v>
      </c>
    </row>
    <row r="26" spans="1:15" ht="22" customHeight="1" x14ac:dyDescent="0.65">
      <c r="A26" s="145" t="s">
        <v>157</v>
      </c>
      <c r="E26" s="512"/>
      <c r="F26" s="26"/>
      <c r="G26" s="26">
        <v>717</v>
      </c>
      <c r="H26" s="26"/>
      <c r="I26" s="26">
        <v>4284</v>
      </c>
      <c r="J26" s="26"/>
      <c r="K26" s="53">
        <v>717</v>
      </c>
      <c r="L26" s="26"/>
      <c r="M26" s="26">
        <v>4284</v>
      </c>
    </row>
    <row r="27" spans="1:15" s="531" customFormat="1" ht="22" customHeight="1" x14ac:dyDescent="0.65">
      <c r="A27" s="150" t="s">
        <v>232</v>
      </c>
      <c r="E27" s="582"/>
      <c r="F27" s="26"/>
      <c r="G27" s="489">
        <v>-3740</v>
      </c>
      <c r="H27" s="26"/>
      <c r="I27" s="26">
        <v>0</v>
      </c>
      <c r="J27" s="26"/>
      <c r="K27" s="26">
        <v>-3740</v>
      </c>
      <c r="L27" s="26"/>
      <c r="M27" s="26">
        <v>-666822</v>
      </c>
    </row>
    <row r="28" spans="1:15" ht="22" customHeight="1" x14ac:dyDescent="0.65">
      <c r="A28" s="145" t="s">
        <v>116</v>
      </c>
      <c r="E28" s="512"/>
      <c r="F28" s="26"/>
      <c r="G28" s="489">
        <v>-20794</v>
      </c>
      <c r="H28" s="26"/>
      <c r="I28" s="26">
        <v>-809</v>
      </c>
      <c r="J28" s="26"/>
      <c r="K28" s="151">
        <v>-8718</v>
      </c>
      <c r="L28" s="26"/>
      <c r="M28" s="26">
        <v>-2574</v>
      </c>
    </row>
    <row r="29" spans="1:15" ht="22" customHeight="1" x14ac:dyDescent="0.65">
      <c r="A29" s="145" t="s">
        <v>166</v>
      </c>
      <c r="E29" s="582"/>
      <c r="F29" s="151"/>
      <c r="G29" s="489">
        <v>13721</v>
      </c>
      <c r="H29" s="26"/>
      <c r="I29" s="436">
        <v>2918</v>
      </c>
      <c r="J29" s="151"/>
      <c r="K29" s="436">
        <v>13721</v>
      </c>
      <c r="L29" s="151"/>
      <c r="M29" s="436">
        <v>2918</v>
      </c>
    </row>
    <row r="30" spans="1:15" ht="22" customHeight="1" x14ac:dyDescent="0.65">
      <c r="E30" s="512"/>
      <c r="F30" s="26"/>
      <c r="G30" s="437">
        <f>SUM(G10:G29)</f>
        <v>295144</v>
      </c>
      <c r="H30" s="26"/>
      <c r="I30" s="26">
        <f>SUM(I10:I29)</f>
        <v>185534</v>
      </c>
      <c r="J30" s="26"/>
      <c r="K30" s="151">
        <f>SUM(K10:K29)</f>
        <v>79289</v>
      </c>
      <c r="L30" s="26"/>
      <c r="M30" s="26">
        <f>SUM(M10:M29)</f>
        <v>127526</v>
      </c>
      <c r="O30" s="519"/>
    </row>
    <row r="31" spans="1:15" ht="22" customHeight="1" x14ac:dyDescent="0.65">
      <c r="A31" s="518" t="s">
        <v>117</v>
      </c>
      <c r="E31" s="512"/>
      <c r="F31" s="26"/>
      <c r="G31" s="26"/>
      <c r="H31" s="26"/>
      <c r="I31" s="26"/>
      <c r="J31" s="26"/>
      <c r="K31" s="26"/>
      <c r="L31" s="26"/>
      <c r="M31" s="26"/>
    </row>
    <row r="32" spans="1:15" ht="22" customHeight="1" x14ac:dyDescent="0.65">
      <c r="A32" s="517" t="s">
        <v>13</v>
      </c>
      <c r="E32" s="512"/>
      <c r="F32" s="26"/>
      <c r="G32" s="489">
        <f>-23388-8167-4319+4084</f>
        <v>-31790</v>
      </c>
      <c r="H32" s="26"/>
      <c r="I32" s="26">
        <v>-40672</v>
      </c>
      <c r="J32" s="26"/>
      <c r="K32" s="26">
        <v>5143</v>
      </c>
      <c r="L32" s="26"/>
      <c r="M32" s="53">
        <v>-6392</v>
      </c>
      <c r="N32" s="519"/>
      <c r="O32" s="120"/>
    </row>
    <row r="33" spans="1:15" ht="22" customHeight="1" x14ac:dyDescent="0.65">
      <c r="A33" s="17" t="s">
        <v>20</v>
      </c>
      <c r="B33" s="531"/>
      <c r="C33" s="531"/>
      <c r="D33" s="531"/>
      <c r="E33" s="512"/>
      <c r="F33" s="26"/>
      <c r="G33" s="489">
        <v>-38586</v>
      </c>
      <c r="H33" s="26"/>
      <c r="I33" s="26">
        <v>27220</v>
      </c>
      <c r="J33" s="26"/>
      <c r="K33" s="489">
        <v>-28080</v>
      </c>
      <c r="L33" s="26"/>
      <c r="M33" s="26">
        <v>18414</v>
      </c>
      <c r="O33" s="120"/>
    </row>
    <row r="34" spans="1:15" ht="22" customHeight="1" x14ac:dyDescent="0.65">
      <c r="A34" s="17" t="s">
        <v>268</v>
      </c>
      <c r="B34" s="531"/>
      <c r="C34" s="531"/>
      <c r="D34" s="531"/>
      <c r="E34" s="610"/>
      <c r="F34" s="26"/>
      <c r="G34" s="489">
        <v>-49819</v>
      </c>
      <c r="H34" s="26"/>
      <c r="I34" s="26">
        <v>0</v>
      </c>
      <c r="J34" s="26"/>
      <c r="K34" s="489">
        <v>0</v>
      </c>
      <c r="L34" s="26"/>
      <c r="M34" s="26">
        <v>0</v>
      </c>
      <c r="O34" s="120"/>
    </row>
    <row r="35" spans="1:15" s="531" customFormat="1" ht="22" customHeight="1" x14ac:dyDescent="0.65">
      <c r="A35" s="17" t="s">
        <v>257</v>
      </c>
      <c r="E35" s="582"/>
      <c r="F35" s="26"/>
      <c r="G35" s="489">
        <v>-206191</v>
      </c>
      <c r="H35" s="26"/>
      <c r="I35" s="26">
        <v>0</v>
      </c>
      <c r="J35" s="26"/>
      <c r="K35" s="489">
        <v>0</v>
      </c>
      <c r="L35" s="26"/>
      <c r="M35" s="26">
        <v>0</v>
      </c>
      <c r="O35" s="120"/>
    </row>
    <row r="36" spans="1:15" ht="22" customHeight="1" x14ac:dyDescent="0.65">
      <c r="A36" s="520" t="s">
        <v>187</v>
      </c>
      <c r="E36" s="512"/>
      <c r="F36" s="26"/>
      <c r="G36" s="489">
        <v>-174640</v>
      </c>
      <c r="H36" s="26"/>
      <c r="I36" s="26">
        <v>-109882</v>
      </c>
      <c r="J36" s="26"/>
      <c r="K36" s="489">
        <v>-15677</v>
      </c>
      <c r="L36" s="26"/>
      <c r="M36" s="26">
        <v>-12479</v>
      </c>
      <c r="O36" s="120"/>
    </row>
    <row r="37" spans="1:15" ht="22" customHeight="1" x14ac:dyDescent="0.65">
      <c r="A37" s="503" t="s">
        <v>16</v>
      </c>
      <c r="E37" s="512"/>
      <c r="F37" s="26"/>
      <c r="G37" s="489">
        <v>14901</v>
      </c>
      <c r="H37" s="26"/>
      <c r="I37" s="26">
        <v>-28418</v>
      </c>
      <c r="J37" s="26"/>
      <c r="K37" s="26">
        <v>630</v>
      </c>
      <c r="L37" s="26"/>
      <c r="M37" s="26">
        <v>64</v>
      </c>
      <c r="O37" s="120"/>
    </row>
    <row r="38" spans="1:15" ht="22" customHeight="1" x14ac:dyDescent="0.65">
      <c r="A38" s="503" t="s">
        <v>17</v>
      </c>
      <c r="E38" s="512"/>
      <c r="F38" s="26"/>
      <c r="G38" s="489">
        <v>-6379</v>
      </c>
      <c r="H38" s="26"/>
      <c r="I38" s="26">
        <v>-1356</v>
      </c>
      <c r="J38" s="26"/>
      <c r="K38" s="26">
        <v>-1740</v>
      </c>
      <c r="L38" s="26"/>
      <c r="M38" s="26">
        <v>-716</v>
      </c>
      <c r="O38" s="120"/>
    </row>
    <row r="39" spans="1:15" ht="22" customHeight="1" x14ac:dyDescent="0.65">
      <c r="A39" s="517" t="s">
        <v>151</v>
      </c>
      <c r="E39" s="512"/>
      <c r="F39" s="26"/>
      <c r="G39" s="489">
        <v>-21627</v>
      </c>
      <c r="H39" s="26"/>
      <c r="I39" s="26">
        <v>-13039</v>
      </c>
      <c r="J39" s="26"/>
      <c r="K39" s="26">
        <v>-9127</v>
      </c>
      <c r="L39" s="26"/>
      <c r="M39" s="26">
        <v>-10644</v>
      </c>
      <c r="O39" s="120"/>
    </row>
    <row r="40" spans="1:15" ht="22" customHeight="1" x14ac:dyDescent="0.65">
      <c r="A40" s="517" t="s">
        <v>26</v>
      </c>
      <c r="E40" s="512"/>
      <c r="F40" s="26"/>
      <c r="G40" s="489">
        <v>-23352</v>
      </c>
      <c r="H40" s="26"/>
      <c r="I40" s="26">
        <v>-3535</v>
      </c>
      <c r="J40" s="26"/>
      <c r="K40" s="26">
        <v>-134</v>
      </c>
      <c r="L40" s="26"/>
      <c r="M40" s="26">
        <v>-600</v>
      </c>
      <c r="O40" s="120"/>
    </row>
    <row r="41" spans="1:15" ht="22" customHeight="1" x14ac:dyDescent="0.65">
      <c r="A41" s="517" t="s">
        <v>31</v>
      </c>
      <c r="E41" s="512"/>
      <c r="F41" s="26"/>
      <c r="G41" s="489">
        <v>66135</v>
      </c>
      <c r="H41" s="26"/>
      <c r="I41" s="26">
        <v>70422</v>
      </c>
      <c r="J41" s="26"/>
      <c r="K41" s="26">
        <v>-8169</v>
      </c>
      <c r="L41" s="26"/>
      <c r="M41" s="26">
        <v>2515</v>
      </c>
      <c r="N41" s="519"/>
      <c r="O41" s="120"/>
    </row>
    <row r="42" spans="1:15" ht="22" customHeight="1" x14ac:dyDescent="0.65">
      <c r="A42" s="517" t="s">
        <v>32</v>
      </c>
      <c r="E42" s="512"/>
      <c r="F42" s="26"/>
      <c r="G42" s="489">
        <v>106792</v>
      </c>
      <c r="H42" s="26"/>
      <c r="I42" s="26">
        <v>-13897</v>
      </c>
      <c r="J42" s="26"/>
      <c r="K42" s="26">
        <v>-701</v>
      </c>
      <c r="L42" s="26"/>
      <c r="M42" s="26">
        <v>12175</v>
      </c>
      <c r="O42" s="120"/>
    </row>
    <row r="43" spans="1:15" ht="22" customHeight="1" x14ac:dyDescent="0.65">
      <c r="A43" s="517" t="s">
        <v>37</v>
      </c>
      <c r="E43" s="512"/>
      <c r="F43" s="151"/>
      <c r="G43" s="489">
        <v>-193</v>
      </c>
      <c r="H43" s="151"/>
      <c r="I43" s="26">
        <v>-1698</v>
      </c>
      <c r="J43" s="151"/>
      <c r="K43" s="26">
        <v>377</v>
      </c>
      <c r="L43" s="151"/>
      <c r="M43" s="26">
        <v>-1042</v>
      </c>
      <c r="O43" s="120"/>
    </row>
    <row r="44" spans="1:15" ht="22" customHeight="1" x14ac:dyDescent="0.65">
      <c r="A44" s="517" t="s">
        <v>40</v>
      </c>
      <c r="E44" s="512"/>
      <c r="F44" s="151"/>
      <c r="G44" s="489">
        <v>-363</v>
      </c>
      <c r="H44" s="151"/>
      <c r="I44" s="151">
        <v>1389</v>
      </c>
      <c r="J44" s="151"/>
      <c r="K44" s="151">
        <v>-47</v>
      </c>
      <c r="L44" s="151"/>
      <c r="M44" s="151">
        <v>367</v>
      </c>
      <c r="O44" s="120"/>
    </row>
    <row r="45" spans="1:15" ht="22" customHeight="1" x14ac:dyDescent="0.65">
      <c r="A45" s="517" t="s">
        <v>279</v>
      </c>
      <c r="E45" s="612"/>
      <c r="F45" s="151"/>
      <c r="G45" s="489">
        <v>-241</v>
      </c>
      <c r="H45" s="151"/>
      <c r="I45" s="436">
        <v>0</v>
      </c>
      <c r="J45" s="151"/>
      <c r="K45" s="436">
        <v>0</v>
      </c>
      <c r="L45" s="151"/>
      <c r="M45" s="436">
        <v>0</v>
      </c>
      <c r="O45" s="120"/>
    </row>
    <row r="46" spans="1:15" ht="22" customHeight="1" x14ac:dyDescent="0.65">
      <c r="A46" s="145" t="s">
        <v>296</v>
      </c>
      <c r="E46" s="512"/>
      <c r="F46" s="151"/>
      <c r="G46" s="437">
        <f>SUM(G30:G45)</f>
        <v>-70209</v>
      </c>
      <c r="H46" s="151"/>
      <c r="I46" s="26">
        <f>SUM(I30:I45)</f>
        <v>72068</v>
      </c>
      <c r="J46" s="151"/>
      <c r="K46" s="151">
        <f>SUM(K30:K45)</f>
        <v>21764</v>
      </c>
      <c r="L46" s="151"/>
      <c r="M46" s="26">
        <f>SUM(M30:M45)</f>
        <v>129188</v>
      </c>
      <c r="N46" s="519">
        <v>0</v>
      </c>
      <c r="O46" s="120"/>
    </row>
    <row r="47" spans="1:15" ht="22" customHeight="1" x14ac:dyDescent="0.65">
      <c r="A47" s="517" t="s">
        <v>118</v>
      </c>
      <c r="E47" s="512"/>
      <c r="F47" s="151"/>
      <c r="G47" s="489">
        <v>-8680</v>
      </c>
      <c r="H47" s="151"/>
      <c r="I47" s="26">
        <v>-6285</v>
      </c>
      <c r="J47" s="151"/>
      <c r="K47" s="26">
        <v>-865</v>
      </c>
      <c r="L47" s="151"/>
      <c r="M47" s="26">
        <v>-879</v>
      </c>
      <c r="O47" s="120"/>
    </row>
    <row r="48" spans="1:15" ht="22" customHeight="1" x14ac:dyDescent="0.7">
      <c r="A48" s="353" t="s">
        <v>295</v>
      </c>
      <c r="F48" s="52"/>
      <c r="G48" s="152">
        <f>SUM(G46:G47)</f>
        <v>-78889</v>
      </c>
      <c r="H48" s="52"/>
      <c r="I48" s="152">
        <f>SUM(I46:I47)</f>
        <v>65783</v>
      </c>
      <c r="J48" s="52"/>
      <c r="K48" s="152">
        <f>SUM(K46:K47)</f>
        <v>20899</v>
      </c>
      <c r="L48" s="52"/>
      <c r="M48" s="152">
        <f>SUM(M46:M47)</f>
        <v>128309</v>
      </c>
      <c r="O48" s="120"/>
    </row>
    <row r="49" spans="1:13" ht="23.4" customHeight="1" x14ac:dyDescent="0.7">
      <c r="A49" s="634" t="s">
        <v>165</v>
      </c>
      <c r="B49" s="634"/>
      <c r="C49" s="634"/>
      <c r="D49" s="634"/>
      <c r="E49" s="634"/>
      <c r="F49" s="634"/>
      <c r="G49" s="634"/>
      <c r="H49" s="634"/>
      <c r="I49" s="634"/>
      <c r="J49" s="502"/>
      <c r="K49" s="502"/>
      <c r="L49" s="502"/>
      <c r="M49" s="502"/>
    </row>
    <row r="50" spans="1:13" ht="23.4" customHeight="1" x14ac:dyDescent="0.7">
      <c r="A50" s="504" t="s">
        <v>189</v>
      </c>
      <c r="F50" s="505"/>
      <c r="H50" s="505"/>
      <c r="J50" s="505"/>
      <c r="L50" s="505"/>
    </row>
    <row r="51" spans="1:13" ht="12.5" customHeight="1" x14ac:dyDescent="0.7">
      <c r="A51" s="508"/>
      <c r="F51" s="502"/>
      <c r="G51" s="640"/>
      <c r="H51" s="640"/>
      <c r="I51" s="640"/>
      <c r="J51" s="502"/>
      <c r="K51" s="640"/>
      <c r="L51" s="640"/>
      <c r="M51" s="640"/>
    </row>
    <row r="52" spans="1:13" ht="21.5" customHeight="1" x14ac:dyDescent="0.7">
      <c r="A52" s="508"/>
      <c r="F52" s="502"/>
      <c r="G52" s="640" t="s">
        <v>2</v>
      </c>
      <c r="H52" s="640"/>
      <c r="I52" s="640"/>
      <c r="J52" s="502"/>
      <c r="K52" s="640" t="s">
        <v>3</v>
      </c>
      <c r="L52" s="640"/>
      <c r="M52" s="640"/>
    </row>
    <row r="53" spans="1:13" ht="21.5" customHeight="1" x14ac:dyDescent="0.7">
      <c r="A53" s="508"/>
      <c r="F53" s="509"/>
      <c r="G53" s="638" t="str">
        <f>G5</f>
        <v>สำหรับงวดสามเดือน</v>
      </c>
      <c r="H53" s="638"/>
      <c r="I53" s="638"/>
      <c r="J53" s="509"/>
      <c r="K53" s="638" t="str">
        <f>K5</f>
        <v>สำหรับงวดสามเดือน</v>
      </c>
      <c r="L53" s="638"/>
      <c r="M53" s="638"/>
    </row>
    <row r="54" spans="1:13" ht="21.5" customHeight="1" x14ac:dyDescent="0.7">
      <c r="A54" s="508"/>
      <c r="F54" s="509"/>
      <c r="G54" s="638" t="str">
        <f>G6</f>
        <v>สิ้นสุดวันที่ 31 มีนาคม</v>
      </c>
      <c r="H54" s="638"/>
      <c r="I54" s="638"/>
      <c r="J54" s="509"/>
      <c r="K54" s="638" t="str">
        <f>K6</f>
        <v>สิ้นสุดวันที่ 31 มีนาคม</v>
      </c>
      <c r="L54" s="638"/>
      <c r="M54" s="638"/>
    </row>
    <row r="55" spans="1:13" ht="21.5" customHeight="1" x14ac:dyDescent="0.65">
      <c r="E55" s="359"/>
      <c r="F55" s="510"/>
      <c r="G55" s="604">
        <f>G7</f>
        <v>2566</v>
      </c>
      <c r="H55" s="604"/>
      <c r="I55" s="604">
        <f t="shared" ref="I55:M55" si="0">I7</f>
        <v>2565</v>
      </c>
      <c r="J55" s="604"/>
      <c r="K55" s="604">
        <f t="shared" si="0"/>
        <v>2566</v>
      </c>
      <c r="L55" s="604"/>
      <c r="M55" s="604">
        <f t="shared" si="0"/>
        <v>2565</v>
      </c>
    </row>
    <row r="56" spans="1:13" ht="21.5" customHeight="1" x14ac:dyDescent="0.65">
      <c r="F56" s="503"/>
      <c r="G56" s="639" t="s">
        <v>10</v>
      </c>
      <c r="H56" s="639"/>
      <c r="I56" s="639"/>
      <c r="J56" s="639"/>
      <c r="K56" s="639"/>
      <c r="L56" s="639"/>
      <c r="M56" s="639"/>
    </row>
    <row r="57" spans="1:13" ht="21.5" customHeight="1" x14ac:dyDescent="0.7">
      <c r="A57" s="513" t="s">
        <v>119</v>
      </c>
      <c r="F57" s="521"/>
      <c r="G57" s="521"/>
      <c r="H57" s="521"/>
      <c r="I57" s="521"/>
      <c r="J57" s="521"/>
      <c r="K57" s="521"/>
      <c r="L57" s="521"/>
      <c r="M57" s="521"/>
    </row>
    <row r="58" spans="1:13" ht="22" customHeight="1" x14ac:dyDescent="0.65">
      <c r="A58" s="584" t="s">
        <v>280</v>
      </c>
      <c r="E58" s="512"/>
      <c r="F58" s="521"/>
      <c r="G58" s="599">
        <v>0</v>
      </c>
      <c r="H58" s="521"/>
      <c r="I58" s="460">
        <v>-157983</v>
      </c>
      <c r="J58" s="521"/>
      <c r="K58" s="522">
        <v>-1500</v>
      </c>
      <c r="L58" s="521"/>
      <c r="M58" s="34">
        <v>-1200750</v>
      </c>
    </row>
    <row r="59" spans="1:13" ht="22" customHeight="1" x14ac:dyDescent="0.65">
      <c r="A59" s="517" t="s">
        <v>203</v>
      </c>
      <c r="E59" s="512"/>
      <c r="F59" s="147"/>
      <c r="G59" s="491">
        <v>0</v>
      </c>
      <c r="H59" s="439"/>
      <c r="I59" s="460">
        <v>0</v>
      </c>
      <c r="J59" s="147"/>
      <c r="K59" s="495">
        <v>-37550</v>
      </c>
      <c r="L59" s="440"/>
      <c r="M59" s="26">
        <v>-300387</v>
      </c>
    </row>
    <row r="60" spans="1:13" s="531" customFormat="1" ht="21.5" customHeight="1" x14ac:dyDescent="0.65">
      <c r="A60" s="530" t="s">
        <v>237</v>
      </c>
      <c r="E60" s="610"/>
      <c r="F60" s="147"/>
      <c r="G60" s="491">
        <v>0</v>
      </c>
      <c r="H60" s="439"/>
      <c r="I60" s="460">
        <v>0</v>
      </c>
      <c r="J60" s="147"/>
      <c r="K60" s="26">
        <v>3700</v>
      </c>
      <c r="L60" s="440"/>
      <c r="M60" s="26">
        <v>317809</v>
      </c>
    </row>
    <row r="61" spans="1:13" s="531" customFormat="1" ht="21.5" customHeight="1" x14ac:dyDescent="0.65">
      <c r="A61" s="530" t="s">
        <v>243</v>
      </c>
      <c r="E61" s="610"/>
      <c r="F61" s="147"/>
      <c r="G61" s="491">
        <v>-316610</v>
      </c>
      <c r="H61" s="439"/>
      <c r="I61" s="460">
        <v>0</v>
      </c>
      <c r="J61" s="147"/>
      <c r="K61" s="26">
        <v>-316610</v>
      </c>
      <c r="L61" s="440"/>
      <c r="M61" s="26">
        <v>0</v>
      </c>
    </row>
    <row r="62" spans="1:13" ht="22" customHeight="1" x14ac:dyDescent="0.65">
      <c r="A62" s="517" t="s">
        <v>208</v>
      </c>
      <c r="E62" s="610"/>
      <c r="F62" s="439"/>
      <c r="G62" s="489">
        <v>0</v>
      </c>
      <c r="H62" s="439"/>
      <c r="I62" s="34">
        <v>-56000</v>
      </c>
      <c r="J62" s="439"/>
      <c r="K62" s="34">
        <v>0</v>
      </c>
      <c r="L62" s="439"/>
      <c r="M62" s="34">
        <v>-56000</v>
      </c>
    </row>
    <row r="63" spans="1:13" ht="22" customHeight="1" x14ac:dyDescent="0.65">
      <c r="A63" s="517" t="s">
        <v>207</v>
      </c>
      <c r="E63" s="512"/>
      <c r="F63" s="147"/>
      <c r="G63" s="489">
        <v>0</v>
      </c>
      <c r="H63" s="439"/>
      <c r="I63" s="460">
        <v>-625</v>
      </c>
      <c r="J63" s="147"/>
      <c r="K63" s="26">
        <v>0</v>
      </c>
      <c r="L63" s="440"/>
      <c r="M63" s="26">
        <v>-625</v>
      </c>
    </row>
    <row r="64" spans="1:13" s="531" customFormat="1" ht="22" customHeight="1" x14ac:dyDescent="0.65">
      <c r="A64" s="530" t="s">
        <v>285</v>
      </c>
      <c r="E64" s="582"/>
      <c r="F64" s="147"/>
      <c r="G64" s="26">
        <v>-120000</v>
      </c>
      <c r="H64" s="439"/>
      <c r="I64" s="460">
        <v>0</v>
      </c>
      <c r="J64" s="147"/>
      <c r="K64" s="26">
        <v>-20000</v>
      </c>
      <c r="L64" s="440"/>
      <c r="M64" s="26">
        <v>0</v>
      </c>
    </row>
    <row r="65" spans="1:15" s="531" customFormat="1" ht="22" customHeight="1" x14ac:dyDescent="0.65">
      <c r="A65" s="530" t="s">
        <v>241</v>
      </c>
      <c r="E65" s="582"/>
      <c r="F65" s="147"/>
      <c r="G65" s="491">
        <v>-1005083</v>
      </c>
      <c r="H65" s="439"/>
      <c r="I65" s="460">
        <v>-37550</v>
      </c>
      <c r="J65" s="147"/>
      <c r="K65" s="26">
        <v>-998793</v>
      </c>
      <c r="L65" s="440"/>
      <c r="M65" s="26">
        <v>0</v>
      </c>
      <c r="O65" s="593"/>
    </row>
    <row r="66" spans="1:15" s="531" customFormat="1" ht="22" customHeight="1" x14ac:dyDescent="0.65">
      <c r="A66" s="530" t="s">
        <v>284</v>
      </c>
      <c r="E66" s="582"/>
      <c r="F66" s="147"/>
      <c r="G66" s="491">
        <v>835019</v>
      </c>
      <c r="H66" s="439"/>
      <c r="I66" s="460">
        <v>0</v>
      </c>
      <c r="J66" s="147"/>
      <c r="K66" s="26">
        <v>835019</v>
      </c>
      <c r="L66" s="440"/>
      <c r="M66" s="26">
        <v>0</v>
      </c>
      <c r="O66" s="593"/>
    </row>
    <row r="67" spans="1:15" s="531" customFormat="1" ht="21.5" customHeight="1" x14ac:dyDescent="0.65">
      <c r="A67" s="530" t="s">
        <v>303</v>
      </c>
      <c r="F67" s="147"/>
      <c r="G67" s="489">
        <v>2507</v>
      </c>
      <c r="H67" s="439"/>
      <c r="I67" s="460">
        <v>15</v>
      </c>
      <c r="J67" s="147"/>
      <c r="K67" s="460">
        <v>0</v>
      </c>
      <c r="L67" s="151"/>
      <c r="M67" s="460">
        <v>0</v>
      </c>
    </row>
    <row r="68" spans="1:15" s="531" customFormat="1" ht="21.5" customHeight="1" x14ac:dyDescent="0.65">
      <c r="A68" s="530" t="s">
        <v>254</v>
      </c>
      <c r="F68" s="439"/>
      <c r="G68" s="489">
        <v>867</v>
      </c>
      <c r="H68" s="439"/>
      <c r="I68" s="460">
        <v>24555</v>
      </c>
      <c r="J68" s="439"/>
      <c r="K68" s="26">
        <v>867</v>
      </c>
      <c r="L68" s="439"/>
      <c r="M68" s="26">
        <v>1555</v>
      </c>
    </row>
    <row r="69" spans="1:15" s="531" customFormat="1" ht="21.5" customHeight="1" x14ac:dyDescent="0.65">
      <c r="A69" s="530" t="s">
        <v>242</v>
      </c>
      <c r="F69" s="439"/>
      <c r="G69" s="489">
        <v>-283843</v>
      </c>
      <c r="H69" s="439"/>
      <c r="I69" s="26">
        <v>-212827</v>
      </c>
      <c r="J69" s="439"/>
      <c r="K69" s="26">
        <v>-20098</v>
      </c>
      <c r="L69" s="439"/>
      <c r="M69" s="26">
        <v>-12714</v>
      </c>
    </row>
    <row r="70" spans="1:15" ht="21.5" customHeight="1" x14ac:dyDescent="0.65">
      <c r="A70" s="517" t="s">
        <v>167</v>
      </c>
      <c r="F70" s="439"/>
      <c r="G70" s="523">
        <v>-1733</v>
      </c>
      <c r="H70" s="439"/>
      <c r="I70" s="34">
        <v>-2158</v>
      </c>
      <c r="J70" s="439"/>
      <c r="K70" s="439">
        <v>-1733</v>
      </c>
      <c r="L70" s="439"/>
      <c r="M70" s="34">
        <v>-2158</v>
      </c>
    </row>
    <row r="71" spans="1:15" ht="21.5" customHeight="1" x14ac:dyDescent="0.65">
      <c r="A71" s="517" t="s">
        <v>120</v>
      </c>
      <c r="F71" s="439"/>
      <c r="G71" s="489">
        <v>-89746</v>
      </c>
      <c r="H71" s="439"/>
      <c r="I71" s="34">
        <v>-52093</v>
      </c>
      <c r="J71" s="439"/>
      <c r="K71" s="439">
        <v>-50432</v>
      </c>
      <c r="L71" s="439"/>
      <c r="M71" s="34">
        <v>-43822</v>
      </c>
    </row>
    <row r="72" spans="1:15" ht="21.5" customHeight="1" x14ac:dyDescent="0.65">
      <c r="A72" s="517" t="s">
        <v>222</v>
      </c>
      <c r="F72" s="439"/>
      <c r="G72" s="438">
        <v>10000</v>
      </c>
      <c r="H72" s="439"/>
      <c r="I72" s="34">
        <v>0</v>
      </c>
      <c r="J72" s="439"/>
      <c r="K72" s="26">
        <v>100666</v>
      </c>
      <c r="L72" s="439"/>
      <c r="M72" s="34">
        <v>25065</v>
      </c>
    </row>
    <row r="73" spans="1:15" ht="21.5" customHeight="1" x14ac:dyDescent="0.65">
      <c r="A73" s="517" t="s">
        <v>223</v>
      </c>
      <c r="F73" s="439"/>
      <c r="G73" s="439">
        <v>-66960</v>
      </c>
      <c r="H73" s="439"/>
      <c r="I73" s="34">
        <v>0</v>
      </c>
      <c r="J73" s="439"/>
      <c r="K73" s="26">
        <v>-545412</v>
      </c>
      <c r="L73" s="439"/>
      <c r="M73" s="26">
        <v>-109610</v>
      </c>
    </row>
    <row r="74" spans="1:15" s="531" customFormat="1" ht="21.5" customHeight="1" x14ac:dyDescent="0.65">
      <c r="A74" s="150" t="s">
        <v>232</v>
      </c>
      <c r="F74" s="439"/>
      <c r="G74" s="439">
        <v>0</v>
      </c>
      <c r="H74" s="439"/>
      <c r="I74" s="435">
        <v>0</v>
      </c>
      <c r="J74" s="439"/>
      <c r="K74" s="439">
        <v>0</v>
      </c>
      <c r="L74" s="439"/>
      <c r="M74" s="34">
        <v>666822</v>
      </c>
    </row>
    <row r="75" spans="1:15" ht="21.5" customHeight="1" x14ac:dyDescent="0.65">
      <c r="A75" s="145" t="s">
        <v>116</v>
      </c>
      <c r="F75" s="439"/>
      <c r="G75" s="53">
        <v>20794</v>
      </c>
      <c r="H75" s="439"/>
      <c r="I75" s="26">
        <v>809</v>
      </c>
      <c r="J75" s="439"/>
      <c r="K75" s="26">
        <v>7130</v>
      </c>
      <c r="L75" s="439"/>
      <c r="M75" s="26">
        <v>2343</v>
      </c>
    </row>
    <row r="76" spans="1:15" ht="21.5" customHeight="1" x14ac:dyDescent="0.7">
      <c r="A76" s="502" t="s">
        <v>263</v>
      </c>
      <c r="F76" s="439"/>
      <c r="G76" s="441">
        <f>SUM(G58:G75)</f>
        <v>-1014788</v>
      </c>
      <c r="H76" s="442"/>
      <c r="I76" s="441">
        <f>SUM(I58:I75)</f>
        <v>-493857</v>
      </c>
      <c r="J76" s="439"/>
      <c r="K76" s="441">
        <f>SUM(K58:K75)</f>
        <v>-1044746</v>
      </c>
      <c r="L76" s="439"/>
      <c r="M76" s="441">
        <f>SUM(M58:M75)</f>
        <v>-712472</v>
      </c>
    </row>
    <row r="77" spans="1:15" ht="10.5" customHeight="1" x14ac:dyDescent="0.7">
      <c r="A77" s="502"/>
      <c r="F77" s="439"/>
      <c r="G77" s="440"/>
      <c r="H77" s="439"/>
      <c r="I77" s="34"/>
      <c r="J77" s="439"/>
      <c r="K77" s="440"/>
      <c r="L77" s="439"/>
      <c r="M77" s="34"/>
    </row>
    <row r="78" spans="1:15" ht="21.5" customHeight="1" x14ac:dyDescent="0.7">
      <c r="A78" s="513" t="s">
        <v>121</v>
      </c>
      <c r="F78" s="439"/>
      <c r="G78" s="439"/>
      <c r="H78" s="439"/>
      <c r="I78" s="34"/>
      <c r="J78" s="439"/>
      <c r="K78" s="439"/>
      <c r="L78" s="439"/>
      <c r="M78" s="34"/>
    </row>
    <row r="79" spans="1:15" ht="21.5" customHeight="1" x14ac:dyDescent="0.65">
      <c r="A79" s="517" t="s">
        <v>209</v>
      </c>
      <c r="E79" s="512"/>
      <c r="F79" s="439"/>
      <c r="G79" s="447">
        <v>678465</v>
      </c>
      <c r="H79" s="439"/>
      <c r="I79" s="34">
        <v>0</v>
      </c>
      <c r="J79" s="439"/>
      <c r="K79" s="439">
        <v>678465</v>
      </c>
      <c r="L79" s="439"/>
      <c r="M79" s="460">
        <v>0</v>
      </c>
    </row>
    <row r="80" spans="1:15" ht="21.5" customHeight="1" x14ac:dyDescent="0.65">
      <c r="A80" s="517" t="s">
        <v>301</v>
      </c>
      <c r="E80" s="618"/>
      <c r="F80" s="439"/>
      <c r="G80" s="447">
        <v>-185359</v>
      </c>
      <c r="H80" s="439"/>
      <c r="I80" s="34">
        <v>0</v>
      </c>
      <c r="J80" s="439"/>
      <c r="K80" s="439">
        <v>0</v>
      </c>
      <c r="L80" s="439"/>
      <c r="M80" s="460">
        <v>0</v>
      </c>
    </row>
    <row r="81" spans="1:15" ht="21.5" customHeight="1" x14ac:dyDescent="0.65">
      <c r="A81" s="503" t="s">
        <v>217</v>
      </c>
      <c r="F81" s="439"/>
      <c r="G81" s="439">
        <v>436362</v>
      </c>
      <c r="H81" s="439"/>
      <c r="I81" s="34">
        <v>106496</v>
      </c>
      <c r="J81" s="439"/>
      <c r="K81" s="439">
        <v>0</v>
      </c>
      <c r="L81" s="439"/>
      <c r="M81" s="460">
        <v>0</v>
      </c>
    </row>
    <row r="82" spans="1:15" ht="21.5" customHeight="1" x14ac:dyDescent="0.65">
      <c r="A82" s="517" t="s">
        <v>190</v>
      </c>
      <c r="F82" s="439"/>
      <c r="G82" s="460">
        <v>35333</v>
      </c>
      <c r="H82" s="439"/>
      <c r="I82" s="460">
        <v>0</v>
      </c>
      <c r="J82" s="439"/>
      <c r="K82" s="26">
        <v>62000</v>
      </c>
      <c r="L82" s="439"/>
      <c r="M82" s="26">
        <v>221000</v>
      </c>
    </row>
    <row r="83" spans="1:15" ht="21.5" customHeight="1" x14ac:dyDescent="0.65">
      <c r="A83" s="517" t="s">
        <v>191</v>
      </c>
      <c r="F83" s="439"/>
      <c r="G83" s="460">
        <v>-344000</v>
      </c>
      <c r="H83" s="439"/>
      <c r="I83" s="34">
        <v>-557</v>
      </c>
      <c r="J83" s="439"/>
      <c r="K83" s="439">
        <v>-402714</v>
      </c>
      <c r="L83" s="439"/>
      <c r="M83" s="34">
        <v>-100100</v>
      </c>
    </row>
    <row r="84" spans="1:15" ht="21.5" customHeight="1" x14ac:dyDescent="0.65">
      <c r="A84" s="517" t="s">
        <v>162</v>
      </c>
      <c r="F84" s="439"/>
      <c r="G84" s="447">
        <v>545973</v>
      </c>
      <c r="H84" s="439"/>
      <c r="I84" s="460">
        <v>204673</v>
      </c>
      <c r="J84" s="439"/>
      <c r="K84" s="26">
        <v>40381</v>
      </c>
      <c r="L84" s="439"/>
      <c r="M84" s="26">
        <v>52868</v>
      </c>
    </row>
    <row r="85" spans="1:15" ht="21.5" customHeight="1" x14ac:dyDescent="0.65">
      <c r="A85" s="517" t="s">
        <v>163</v>
      </c>
      <c r="F85" s="439"/>
      <c r="G85" s="447">
        <v>-494004</v>
      </c>
      <c r="H85" s="439"/>
      <c r="I85" s="34">
        <v>-275083</v>
      </c>
      <c r="J85" s="439"/>
      <c r="K85" s="439">
        <v>-192584</v>
      </c>
      <c r="L85" s="439"/>
      <c r="M85" s="34">
        <v>-79496</v>
      </c>
    </row>
    <row r="86" spans="1:15" ht="21.5" customHeight="1" x14ac:dyDescent="0.65">
      <c r="A86" s="145" t="s">
        <v>192</v>
      </c>
      <c r="B86" s="524"/>
      <c r="C86" s="524"/>
      <c r="D86" s="524"/>
      <c r="F86" s="439"/>
      <c r="G86" s="489">
        <v>-40135</v>
      </c>
      <c r="H86" s="439"/>
      <c r="I86" s="26">
        <v>-37091</v>
      </c>
      <c r="J86" s="439"/>
      <c r="K86" s="26">
        <v>-3116</v>
      </c>
      <c r="L86" s="439"/>
      <c r="M86" s="26">
        <v>-2913</v>
      </c>
    </row>
    <row r="87" spans="1:15" ht="21.5" customHeight="1" x14ac:dyDescent="0.65">
      <c r="A87" s="145" t="s">
        <v>231</v>
      </c>
      <c r="B87" s="524"/>
      <c r="C87" s="524"/>
      <c r="D87" s="524"/>
      <c r="F87" s="439"/>
      <c r="G87" s="489">
        <v>1295800</v>
      </c>
      <c r="H87" s="439"/>
      <c r="I87" s="26">
        <v>500000</v>
      </c>
      <c r="J87" s="439"/>
      <c r="K87" s="26">
        <v>1295800</v>
      </c>
      <c r="L87" s="439"/>
      <c r="M87" s="26">
        <v>500000</v>
      </c>
    </row>
    <row r="88" spans="1:15" s="531" customFormat="1" ht="21.5" customHeight="1" x14ac:dyDescent="0.65">
      <c r="A88" s="150" t="s">
        <v>234</v>
      </c>
      <c r="B88" s="583"/>
      <c r="C88" s="583"/>
      <c r="D88" s="583"/>
      <c r="F88" s="439"/>
      <c r="G88" s="489">
        <v>-17664</v>
      </c>
      <c r="H88" s="439"/>
      <c r="I88" s="26">
        <v>-7000</v>
      </c>
      <c r="J88" s="439"/>
      <c r="K88" s="26">
        <v>-17664</v>
      </c>
      <c r="L88" s="439"/>
      <c r="M88" s="26">
        <v>-7000</v>
      </c>
    </row>
    <row r="89" spans="1:15" ht="21.5" customHeight="1" x14ac:dyDescent="0.65">
      <c r="A89" s="517" t="s">
        <v>122</v>
      </c>
      <c r="F89" s="147"/>
      <c r="G89" s="461">
        <v>-82657</v>
      </c>
      <c r="H89" s="439"/>
      <c r="I89" s="26">
        <v>-12201</v>
      </c>
      <c r="J89" s="147"/>
      <c r="K89" s="439">
        <v>-63629</v>
      </c>
      <c r="L89" s="151"/>
      <c r="M89" s="34">
        <v>-10560</v>
      </c>
    </row>
    <row r="90" spans="1:15" ht="21.5" customHeight="1" x14ac:dyDescent="0.7">
      <c r="A90" s="353" t="s">
        <v>264</v>
      </c>
      <c r="F90" s="443"/>
      <c r="G90" s="441">
        <f>SUM(G79:G89)</f>
        <v>1828114</v>
      </c>
      <c r="H90" s="443"/>
      <c r="I90" s="441">
        <f>SUM(I79:I89)</f>
        <v>479237</v>
      </c>
      <c r="J90" s="443"/>
      <c r="K90" s="441">
        <f>SUM(K79:K89)</f>
        <v>1396939</v>
      </c>
      <c r="L90" s="443"/>
      <c r="M90" s="441">
        <f>SUM(M79:M89)</f>
        <v>573799</v>
      </c>
    </row>
    <row r="91" spans="1:15" ht="10.5" customHeight="1" x14ac:dyDescent="0.7">
      <c r="A91" s="502"/>
      <c r="F91" s="439"/>
      <c r="G91" s="440"/>
      <c r="H91" s="439"/>
      <c r="I91" s="34"/>
      <c r="J91" s="439"/>
      <c r="K91" s="440"/>
      <c r="L91" s="439"/>
      <c r="M91" s="34"/>
    </row>
    <row r="92" spans="1:15" ht="22" customHeight="1" x14ac:dyDescent="0.7">
      <c r="A92" s="353" t="s">
        <v>123</v>
      </c>
      <c r="B92" s="361"/>
      <c r="C92" s="361"/>
      <c r="D92" s="361"/>
      <c r="E92" s="361"/>
      <c r="F92" s="443"/>
      <c r="G92" s="443">
        <f>G48+G76+G90</f>
        <v>734437</v>
      </c>
      <c r="H92" s="443"/>
      <c r="I92" s="32">
        <f>I48+I76+I90</f>
        <v>51163</v>
      </c>
      <c r="J92" s="443"/>
      <c r="K92" s="443">
        <f>K48+K76+K90</f>
        <v>373092</v>
      </c>
      <c r="L92" s="443"/>
      <c r="M92" s="32">
        <f>M48+M76+M90</f>
        <v>-10364</v>
      </c>
    </row>
    <row r="93" spans="1:15" ht="21.5" customHeight="1" x14ac:dyDescent="0.65">
      <c r="A93" s="145" t="s">
        <v>164</v>
      </c>
      <c r="B93" s="361"/>
      <c r="C93" s="361"/>
      <c r="D93" s="361"/>
      <c r="E93" s="361"/>
      <c r="F93" s="147"/>
      <c r="G93" s="492">
        <v>319334</v>
      </c>
      <c r="H93" s="440"/>
      <c r="I93" s="436">
        <v>236038</v>
      </c>
      <c r="J93" s="147"/>
      <c r="K93" s="436">
        <v>53756</v>
      </c>
      <c r="L93" s="440"/>
      <c r="M93" s="436">
        <v>50129</v>
      </c>
    </row>
    <row r="94" spans="1:15" ht="21.5" customHeight="1" thickBot="1" x14ac:dyDescent="0.75">
      <c r="A94" s="353" t="s">
        <v>274</v>
      </c>
      <c r="B94" s="361"/>
      <c r="C94" s="361"/>
      <c r="D94" s="361"/>
      <c r="E94" s="361"/>
      <c r="F94" s="443"/>
      <c r="G94" s="444">
        <f>SUM(G92:G93)</f>
        <v>1053771</v>
      </c>
      <c r="H94" s="443"/>
      <c r="I94" s="43">
        <f>SUM(I92:I93)</f>
        <v>287201</v>
      </c>
      <c r="J94" s="443"/>
      <c r="K94" s="444">
        <f>SUM(K92:K93)</f>
        <v>426848</v>
      </c>
      <c r="L94" s="443"/>
      <c r="M94" s="43">
        <f>SUM(M92:M93)</f>
        <v>39765</v>
      </c>
      <c r="O94" s="519"/>
    </row>
    <row r="95" spans="1:15" ht="10.5" customHeight="1" thickTop="1" x14ac:dyDescent="0.7">
      <c r="A95" s="353"/>
      <c r="B95" s="361"/>
      <c r="C95" s="361"/>
      <c r="D95" s="361"/>
      <c r="E95" s="361"/>
      <c r="F95" s="443"/>
      <c r="G95" s="442"/>
      <c r="H95" s="443"/>
      <c r="I95" s="32"/>
      <c r="J95" s="443"/>
      <c r="K95" s="442"/>
      <c r="L95" s="443"/>
      <c r="M95" s="32"/>
    </row>
    <row r="96" spans="1:15" ht="21" customHeight="1" x14ac:dyDescent="0.7">
      <c r="A96" s="513" t="s">
        <v>124</v>
      </c>
      <c r="F96" s="446"/>
      <c r="G96" s="445"/>
      <c r="H96" s="446"/>
      <c r="I96" s="13"/>
      <c r="J96" s="446"/>
      <c r="K96" s="445"/>
      <c r="L96" s="446"/>
      <c r="M96" s="13"/>
    </row>
    <row r="97" spans="1:26" ht="22.5" customHeight="1" x14ac:dyDescent="0.65">
      <c r="A97" s="517" t="s">
        <v>255</v>
      </c>
      <c r="F97" s="447"/>
      <c r="G97" s="577">
        <v>0</v>
      </c>
      <c r="H97" s="447"/>
      <c r="I97" s="461">
        <v>53000</v>
      </c>
      <c r="J97" s="447"/>
      <c r="K97" s="577">
        <v>0</v>
      </c>
      <c r="L97" s="447"/>
      <c r="M97" s="461">
        <v>0</v>
      </c>
    </row>
    <row r="98" spans="1:26" ht="22.5" customHeight="1" x14ac:dyDescent="0.65">
      <c r="A98" s="530" t="s">
        <v>286</v>
      </c>
      <c r="B98" s="531"/>
      <c r="C98" s="531"/>
      <c r="D98" s="531"/>
      <c r="E98" s="531"/>
      <c r="F98" s="447"/>
      <c r="G98" s="577">
        <v>-2628</v>
      </c>
      <c r="H98" s="447"/>
      <c r="I98" s="461">
        <v>6662</v>
      </c>
      <c r="J98" s="447"/>
      <c r="K98" s="577">
        <v>-2628</v>
      </c>
      <c r="L98" s="447"/>
      <c r="M98" s="461">
        <v>6662</v>
      </c>
    </row>
    <row r="99" spans="1:26" ht="22.5" customHeight="1" x14ac:dyDescent="0.65">
      <c r="A99" s="530" t="s">
        <v>202</v>
      </c>
      <c r="B99" s="531"/>
      <c r="C99" s="531"/>
      <c r="D99" s="531"/>
      <c r="E99" s="531"/>
      <c r="F99" s="447"/>
      <c r="G99" s="577">
        <v>13041</v>
      </c>
      <c r="H99" s="447"/>
      <c r="I99" s="461">
        <v>41052</v>
      </c>
      <c r="J99" s="447"/>
      <c r="K99" s="577">
        <v>3287</v>
      </c>
      <c r="L99" s="447"/>
      <c r="M99" s="461">
        <v>0</v>
      </c>
    </row>
    <row r="100" spans="1:26" ht="22.5" customHeight="1" x14ac:dyDescent="0.65">
      <c r="A100" s="530" t="s">
        <v>201</v>
      </c>
      <c r="B100" s="531"/>
      <c r="C100" s="531"/>
      <c r="D100" s="531"/>
      <c r="E100" s="531"/>
      <c r="F100" s="447"/>
      <c r="G100" s="577">
        <v>21610</v>
      </c>
      <c r="H100" s="447"/>
      <c r="I100" s="461">
        <v>5056</v>
      </c>
      <c r="J100" s="447"/>
      <c r="K100" s="577">
        <v>2510</v>
      </c>
      <c r="L100" s="447"/>
      <c r="M100" s="461">
        <v>3929</v>
      </c>
    </row>
    <row r="101" spans="1:26" ht="22.5" customHeight="1" x14ac:dyDescent="0.7">
      <c r="A101" s="530" t="s">
        <v>233</v>
      </c>
      <c r="B101" s="531"/>
      <c r="C101" s="531"/>
      <c r="D101" s="531"/>
      <c r="E101" s="531"/>
      <c r="F101" s="446"/>
      <c r="G101" s="577">
        <v>0</v>
      </c>
      <c r="H101" s="447"/>
      <c r="I101" s="461">
        <v>0</v>
      </c>
      <c r="J101" s="447"/>
      <c r="K101" s="577">
        <v>0</v>
      </c>
      <c r="L101" s="447"/>
      <c r="M101" s="461">
        <v>5500</v>
      </c>
    </row>
    <row r="102" spans="1:26" s="568" customFormat="1" ht="22.5" customHeight="1" x14ac:dyDescent="0.65">
      <c r="A102" s="530" t="s">
        <v>259</v>
      </c>
      <c r="B102" s="578"/>
      <c r="C102" s="578"/>
      <c r="D102" s="578"/>
      <c r="E102" s="579"/>
      <c r="F102" s="448"/>
      <c r="G102" s="577">
        <v>0</v>
      </c>
      <c r="H102" s="448"/>
      <c r="I102" s="461">
        <v>770000</v>
      </c>
      <c r="J102" s="448"/>
      <c r="K102" s="600">
        <v>0</v>
      </c>
      <c r="L102" s="447"/>
      <c r="M102" s="461">
        <v>770000</v>
      </c>
    </row>
    <row r="103" spans="1:26" ht="23.5" customHeight="1" x14ac:dyDescent="0.7">
      <c r="D103" s="517" t="s">
        <v>185</v>
      </c>
      <c r="G103" s="445">
        <f>G94-'BS3-5'!D10</f>
        <v>0</v>
      </c>
      <c r="I103" s="445">
        <f>I94-287201</f>
        <v>0</v>
      </c>
      <c r="K103" s="445">
        <f>K94-'BS3-5'!H10</f>
        <v>0</v>
      </c>
      <c r="M103" s="445">
        <f>M94-39765</f>
        <v>0</v>
      </c>
      <c r="O103" s="525"/>
      <c r="P103" s="525"/>
      <c r="Q103" s="526"/>
      <c r="S103" s="527"/>
      <c r="U103" s="526"/>
      <c r="W103" s="526"/>
    </row>
    <row r="104" spans="1:26" ht="23.5" customHeight="1" x14ac:dyDescent="0.65">
      <c r="O104" s="528"/>
      <c r="P104" s="528"/>
      <c r="Q104" s="528"/>
      <c r="S104" s="525"/>
      <c r="U104" s="525"/>
      <c r="W104" s="525"/>
      <c r="Z104" s="526"/>
    </row>
    <row r="105" spans="1:26" ht="23.5" customHeight="1" x14ac:dyDescent="0.65">
      <c r="O105" s="528"/>
      <c r="P105" s="528"/>
      <c r="Q105" s="528"/>
      <c r="S105" s="528"/>
      <c r="U105" s="525"/>
      <c r="W105" s="528"/>
      <c r="Z105" s="526"/>
    </row>
    <row r="106" spans="1:26" ht="23.5" customHeight="1" x14ac:dyDescent="0.65">
      <c r="O106" s="528"/>
      <c r="P106" s="528"/>
      <c r="Q106" s="529"/>
      <c r="S106" s="528"/>
      <c r="U106" s="528"/>
      <c r="W106" s="528"/>
      <c r="Z106" s="525"/>
    </row>
    <row r="107" spans="1:26" ht="23.5" customHeight="1" x14ac:dyDescent="0.65">
      <c r="O107" s="528"/>
      <c r="P107" s="528"/>
      <c r="Q107" s="529"/>
      <c r="S107" s="528"/>
      <c r="U107" s="525"/>
      <c r="W107" s="528"/>
      <c r="Z107" s="526"/>
    </row>
    <row r="108" spans="1:26" ht="23.5" customHeight="1" x14ac:dyDescent="0.65">
      <c r="O108" s="528"/>
      <c r="P108" s="528"/>
      <c r="Q108" s="529"/>
      <c r="S108" s="525"/>
      <c r="U108" s="526"/>
      <c r="W108" s="528"/>
      <c r="Z108" s="525"/>
    </row>
    <row r="109" spans="1:26" ht="23.5" customHeight="1" x14ac:dyDescent="0.65">
      <c r="O109" s="528"/>
      <c r="P109" s="528"/>
      <c r="Q109" s="529"/>
      <c r="S109" s="528"/>
      <c r="U109" s="526"/>
      <c r="W109" s="525"/>
      <c r="Z109" s="528"/>
    </row>
  </sheetData>
  <mergeCells count="18">
    <mergeCell ref="G6:I6"/>
    <mergeCell ref="K6:M6"/>
    <mergeCell ref="A1:I1"/>
    <mergeCell ref="G4:I4"/>
    <mergeCell ref="K4:M4"/>
    <mergeCell ref="G5:I5"/>
    <mergeCell ref="K5:M5"/>
    <mergeCell ref="G8:M8"/>
    <mergeCell ref="A49:I49"/>
    <mergeCell ref="G51:I51"/>
    <mergeCell ref="K51:M51"/>
    <mergeCell ref="G52:I52"/>
    <mergeCell ref="K52:M52"/>
    <mergeCell ref="G53:I53"/>
    <mergeCell ref="K53:M53"/>
    <mergeCell ref="G54:I54"/>
    <mergeCell ref="K54:M54"/>
    <mergeCell ref="G56:M56"/>
  </mergeCells>
  <pageMargins left="0.7" right="0.7" top="0.5" bottom="0.5" header="0.5" footer="0.5"/>
  <pageSetup paperSize="9" scale="65" firstPageNumber="12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8"/>
  <sheetViews>
    <sheetView view="pageBreakPreview" topLeftCell="A31" zoomScaleNormal="100" zoomScaleSheetLayoutView="100" workbookViewId="0">
      <selection activeCell="A11" sqref="A11"/>
    </sheetView>
  </sheetViews>
  <sheetFormatPr defaultColWidth="10.3984375" defaultRowHeight="22.5" customHeight="1" x14ac:dyDescent="0.65"/>
  <cols>
    <col min="1" max="1" width="58.296875" style="70" customWidth="1"/>
    <col min="2" max="2" width="9.19921875" style="77" customWidth="1"/>
    <col min="3" max="3" width="2.69921875" style="101" customWidth="1"/>
    <col min="4" max="4" width="14.69921875" style="102" customWidth="1"/>
    <col min="5" max="5" width="2.69921875" style="101" customWidth="1"/>
    <col min="6" max="6" width="14.69921875" style="102" customWidth="1"/>
    <col min="7" max="7" width="2.69921875" style="101" customWidth="1"/>
    <col min="8" max="8" width="14.69921875" style="102" customWidth="1"/>
    <col min="9" max="9" width="2.69921875" style="101" customWidth="1"/>
    <col min="10" max="10" width="14.69921875" style="102" customWidth="1"/>
    <col min="11" max="11" width="12.19921875" style="120" bestFit="1" customWidth="1"/>
    <col min="12" max="12" width="15.5" style="120" bestFit="1" customWidth="1"/>
    <col min="13" max="13" width="14.8984375" style="70" bestFit="1" customWidth="1"/>
    <col min="14" max="14" width="12.8984375" style="70" bestFit="1" customWidth="1"/>
    <col min="15" max="15" width="13" style="70" bestFit="1" customWidth="1"/>
    <col min="16" max="16" width="13" style="70" customWidth="1"/>
    <col min="17" max="17" width="11.8984375" style="70" customWidth="1"/>
    <col min="18" max="18" width="12.19921875" style="70" bestFit="1" customWidth="1"/>
    <col min="19" max="23" width="11.8984375" style="70" customWidth="1"/>
    <col min="24" max="24" width="13.3984375" style="70" customWidth="1"/>
    <col min="25" max="26" width="11.8984375" style="70" customWidth="1"/>
    <col min="27" max="27" width="12.59765625" style="70" bestFit="1" customWidth="1"/>
    <col min="28" max="28" width="11.8984375" style="70" bestFit="1" customWidth="1"/>
    <col min="29" max="30" width="11.8984375" style="70" customWidth="1"/>
    <col min="31" max="16384" width="10.3984375" style="70"/>
  </cols>
  <sheetData>
    <row r="1" spans="1:14" ht="23.4" customHeight="1" x14ac:dyDescent="0.7">
      <c r="A1" s="621" t="s">
        <v>165</v>
      </c>
      <c r="B1" s="621"/>
      <c r="C1" s="621"/>
      <c r="D1" s="621"/>
      <c r="E1" s="621"/>
      <c r="F1" s="621"/>
      <c r="G1" s="621"/>
      <c r="H1" s="621"/>
      <c r="I1" s="621"/>
      <c r="J1" s="69"/>
    </row>
    <row r="2" spans="1:14" ht="23.4" customHeight="1" x14ac:dyDescent="0.7">
      <c r="A2" s="481" t="s">
        <v>55</v>
      </c>
      <c r="B2" s="71"/>
      <c r="C2" s="69"/>
      <c r="D2" s="69"/>
      <c r="E2" s="69"/>
      <c r="F2" s="69"/>
      <c r="G2" s="69"/>
      <c r="H2" s="69"/>
      <c r="I2" s="69"/>
      <c r="J2" s="69"/>
    </row>
    <row r="3" spans="1:14" ht="23.4" customHeight="1" x14ac:dyDescent="0.7">
      <c r="A3" s="69"/>
      <c r="B3" s="69"/>
      <c r="C3" s="69"/>
      <c r="D3" s="69"/>
      <c r="E3" s="69"/>
      <c r="F3" s="69"/>
      <c r="G3" s="69"/>
      <c r="H3" s="69"/>
      <c r="I3" s="69"/>
      <c r="J3" s="69"/>
    </row>
    <row r="4" spans="1:14" s="72" customFormat="1" ht="21.65" customHeight="1" x14ac:dyDescent="0.7">
      <c r="B4" s="73"/>
      <c r="C4" s="73"/>
      <c r="D4" s="624" t="s">
        <v>2</v>
      </c>
      <c r="E4" s="624"/>
      <c r="F4" s="624"/>
      <c r="G4" s="69"/>
      <c r="H4" s="624" t="s">
        <v>3</v>
      </c>
      <c r="I4" s="624"/>
      <c r="J4" s="624"/>
      <c r="K4" s="301"/>
      <c r="L4" s="301"/>
    </row>
    <row r="5" spans="1:14" s="72" customFormat="1" ht="21.65" customHeight="1" x14ac:dyDescent="0.7">
      <c r="B5" s="73"/>
      <c r="C5" s="73"/>
      <c r="D5" s="623" t="s">
        <v>106</v>
      </c>
      <c r="E5" s="623"/>
      <c r="F5" s="623"/>
      <c r="G5" s="78"/>
      <c r="H5" s="623" t="s">
        <v>106</v>
      </c>
      <c r="I5" s="623"/>
      <c r="J5" s="623"/>
      <c r="K5" s="301"/>
      <c r="L5" s="301"/>
    </row>
    <row r="6" spans="1:14" s="72" customFormat="1" ht="22" customHeight="1" x14ac:dyDescent="0.7">
      <c r="B6" s="73"/>
      <c r="C6" s="73"/>
      <c r="D6" s="623" t="s">
        <v>169</v>
      </c>
      <c r="E6" s="623"/>
      <c r="F6" s="623"/>
      <c r="G6" s="78"/>
      <c r="H6" s="623" t="str">
        <f>D6</f>
        <v>สิ้นสุดวันที่ 31 มีนาคม</v>
      </c>
      <c r="I6" s="623"/>
      <c r="J6" s="623"/>
      <c r="K6" s="301"/>
      <c r="L6" s="301"/>
    </row>
    <row r="7" spans="1:14" s="72" customFormat="1" ht="20.5" customHeight="1" x14ac:dyDescent="0.65">
      <c r="B7" s="10" t="s">
        <v>7</v>
      </c>
      <c r="C7" s="11"/>
      <c r="D7" s="14">
        <f>'BS3-5'!D6</f>
        <v>2566</v>
      </c>
      <c r="E7" s="11"/>
      <c r="F7" s="11">
        <f>'BS3-5'!F6</f>
        <v>2565</v>
      </c>
      <c r="G7" s="12"/>
      <c r="H7" s="14">
        <f>D7</f>
        <v>2566</v>
      </c>
      <c r="I7" s="11"/>
      <c r="J7" s="11">
        <f>F7</f>
        <v>2565</v>
      </c>
      <c r="K7" s="301"/>
      <c r="L7" s="301"/>
    </row>
    <row r="8" spans="1:14" s="72" customFormat="1" ht="21.65" customHeight="1" x14ac:dyDescent="0.65">
      <c r="B8" s="77"/>
      <c r="C8" s="77"/>
      <c r="D8" s="625" t="s">
        <v>10</v>
      </c>
      <c r="E8" s="625"/>
      <c r="F8" s="625"/>
      <c r="G8" s="625"/>
      <c r="H8" s="625"/>
      <c r="I8" s="625"/>
      <c r="J8" s="625"/>
      <c r="K8" s="301"/>
      <c r="L8" s="301"/>
    </row>
    <row r="9" spans="1:14" s="72" customFormat="1" ht="21.65" customHeight="1" x14ac:dyDescent="0.7">
      <c r="A9" s="296" t="s">
        <v>58</v>
      </c>
      <c r="B9" s="77"/>
      <c r="C9" s="70"/>
      <c r="D9" s="79"/>
      <c r="E9" s="70"/>
      <c r="F9" s="79"/>
      <c r="G9" s="70"/>
      <c r="H9" s="79"/>
      <c r="I9" s="70"/>
      <c r="J9" s="79"/>
      <c r="K9" s="301"/>
      <c r="L9" s="301"/>
    </row>
    <row r="10" spans="1:14" s="83" customFormat="1" ht="21.65" customHeight="1" x14ac:dyDescent="0.65">
      <c r="A10" s="80" t="s">
        <v>59</v>
      </c>
      <c r="B10" s="501"/>
      <c r="C10" s="82"/>
      <c r="D10" s="165">
        <v>1674751</v>
      </c>
      <c r="E10" s="82"/>
      <c r="F10" s="165">
        <v>267106</v>
      </c>
      <c r="G10" s="82"/>
      <c r="H10" s="430">
        <v>6589</v>
      </c>
      <c r="I10" s="81"/>
      <c r="J10" s="81">
        <v>734</v>
      </c>
      <c r="K10" s="129"/>
      <c r="L10" s="129"/>
      <c r="M10" s="580"/>
      <c r="N10" s="299"/>
    </row>
    <row r="11" spans="1:14" s="83" customFormat="1" ht="21.65" customHeight="1" x14ac:dyDescent="0.65">
      <c r="A11" s="80" t="s">
        <v>60</v>
      </c>
      <c r="B11" s="496"/>
      <c r="C11" s="81"/>
      <c r="D11" s="165">
        <v>668155</v>
      </c>
      <c r="E11" s="81"/>
      <c r="F11" s="165">
        <v>388851</v>
      </c>
      <c r="G11" s="81"/>
      <c r="H11" s="430">
        <v>82289</v>
      </c>
      <c r="I11" s="81"/>
      <c r="J11" s="81">
        <v>116487</v>
      </c>
      <c r="K11" s="129"/>
      <c r="L11" s="129"/>
      <c r="M11" s="580"/>
    </row>
    <row r="12" spans="1:14" s="83" customFormat="1" ht="21.65" customHeight="1" x14ac:dyDescent="0.65">
      <c r="A12" s="80" t="s">
        <v>155</v>
      </c>
      <c r="B12" s="501"/>
      <c r="C12" s="81"/>
      <c r="D12" s="165">
        <v>57626</v>
      </c>
      <c r="E12" s="81"/>
      <c r="F12" s="165">
        <v>74482</v>
      </c>
      <c r="G12" s="81"/>
      <c r="H12" s="430">
        <v>56259</v>
      </c>
      <c r="I12" s="81"/>
      <c r="J12" s="81">
        <v>72966</v>
      </c>
      <c r="K12" s="129"/>
      <c r="L12" s="298"/>
      <c r="M12" s="298"/>
    </row>
    <row r="13" spans="1:14" s="83" customFormat="1" ht="21.65" customHeight="1" x14ac:dyDescent="0.65">
      <c r="A13" s="80" t="s">
        <v>265</v>
      </c>
      <c r="B13" s="501"/>
      <c r="C13" s="81"/>
      <c r="D13" s="165">
        <v>78994</v>
      </c>
      <c r="E13" s="81"/>
      <c r="F13" s="165">
        <v>4575</v>
      </c>
      <c r="G13" s="81"/>
      <c r="H13" s="430">
        <v>1214</v>
      </c>
      <c r="I13" s="81"/>
      <c r="J13" s="81">
        <v>4575</v>
      </c>
      <c r="K13" s="129"/>
      <c r="L13" s="298"/>
      <c r="M13" s="298"/>
    </row>
    <row r="14" spans="1:14" s="83" customFormat="1" ht="21.65" customHeight="1" x14ac:dyDescent="0.65">
      <c r="A14" s="80" t="s">
        <v>232</v>
      </c>
      <c r="B14" s="585"/>
      <c r="C14" s="81"/>
      <c r="D14" s="165">
        <v>3740</v>
      </c>
      <c r="E14" s="81"/>
      <c r="F14" s="165">
        <v>0</v>
      </c>
      <c r="G14" s="81"/>
      <c r="H14" s="430">
        <v>3740</v>
      </c>
      <c r="I14" s="81"/>
      <c r="J14" s="81">
        <v>666822</v>
      </c>
      <c r="K14" s="129"/>
      <c r="L14" s="298"/>
      <c r="M14" s="298"/>
    </row>
    <row r="15" spans="1:14" s="83" customFormat="1" ht="21.65" customHeight="1" x14ac:dyDescent="0.65">
      <c r="A15" s="80" t="s">
        <v>62</v>
      </c>
      <c r="B15" s="501"/>
      <c r="C15" s="82"/>
      <c r="D15" s="619">
        <v>50483</v>
      </c>
      <c r="E15" s="82"/>
      <c r="F15" s="165">
        <v>100415</v>
      </c>
      <c r="G15" s="82"/>
      <c r="H15" s="594">
        <f>36581-H14</f>
        <v>32841</v>
      </c>
      <c r="I15" s="81"/>
      <c r="J15" s="81">
        <v>38055</v>
      </c>
      <c r="K15" s="129"/>
      <c r="L15" s="298"/>
      <c r="M15" s="298"/>
    </row>
    <row r="16" spans="1:14" s="88" customFormat="1" ht="21.65" customHeight="1" x14ac:dyDescent="0.7">
      <c r="A16" s="119" t="s">
        <v>63</v>
      </c>
      <c r="B16" s="121">
        <v>9</v>
      </c>
      <c r="C16" s="86"/>
      <c r="D16" s="85">
        <f>SUM(D10:D15)</f>
        <v>2533749</v>
      </c>
      <c r="E16" s="86"/>
      <c r="F16" s="124">
        <f>SUM(F10:F15)</f>
        <v>835429</v>
      </c>
      <c r="G16" s="86"/>
      <c r="H16" s="85">
        <f>SUM(H10:H15)</f>
        <v>182932</v>
      </c>
      <c r="I16" s="87"/>
      <c r="J16" s="124">
        <f>SUM(J10:J15)</f>
        <v>899639</v>
      </c>
      <c r="K16" s="129"/>
      <c r="L16" s="66"/>
      <c r="M16" s="66"/>
    </row>
    <row r="17" spans="1:18" s="88" customFormat="1" ht="17.5" customHeight="1" x14ac:dyDescent="0.7">
      <c r="A17" s="119"/>
      <c r="B17" s="496"/>
      <c r="C17" s="86"/>
      <c r="D17" s="87"/>
      <c r="E17" s="86"/>
      <c r="F17" s="87"/>
      <c r="G17" s="86"/>
      <c r="H17" s="87"/>
      <c r="I17" s="87"/>
      <c r="J17" s="87"/>
      <c r="K17" s="129"/>
      <c r="L17" s="66"/>
      <c r="M17" s="66"/>
    </row>
    <row r="18" spans="1:18" s="83" customFormat="1" ht="21.65" customHeight="1" x14ac:dyDescent="0.7">
      <c r="A18" s="122" t="s">
        <v>64</v>
      </c>
      <c r="B18" s="496"/>
      <c r="C18" s="82"/>
      <c r="D18" s="81"/>
      <c r="E18" s="82"/>
      <c r="F18" s="81"/>
      <c r="G18" s="82"/>
      <c r="H18" s="81"/>
      <c r="I18" s="81"/>
      <c r="J18" s="81"/>
      <c r="K18" s="129"/>
      <c r="L18" s="298"/>
      <c r="M18" s="298"/>
    </row>
    <row r="19" spans="1:18" s="83" customFormat="1" ht="21.65" customHeight="1" x14ac:dyDescent="0.65">
      <c r="A19" s="80" t="s">
        <v>66</v>
      </c>
      <c r="B19" s="501"/>
      <c r="C19" s="81"/>
      <c r="D19" s="165">
        <v>500643</v>
      </c>
      <c r="E19" s="81"/>
      <c r="F19" s="165">
        <v>298689</v>
      </c>
      <c r="G19" s="81"/>
      <c r="H19" s="430">
        <v>56112</v>
      </c>
      <c r="I19" s="81"/>
      <c r="J19" s="81">
        <v>76306</v>
      </c>
      <c r="K19" s="129"/>
      <c r="L19" s="298"/>
      <c r="M19" s="312"/>
    </row>
    <row r="20" spans="1:18" s="83" customFormat="1" ht="21.65" customHeight="1" x14ac:dyDescent="0.65">
      <c r="A20" s="80" t="s">
        <v>65</v>
      </c>
      <c r="B20" s="501"/>
      <c r="C20" s="82"/>
      <c r="D20" s="165">
        <v>1375790</v>
      </c>
      <c r="E20" s="81"/>
      <c r="F20" s="165">
        <v>190040</v>
      </c>
      <c r="G20" s="81"/>
      <c r="H20" s="430">
        <v>3562</v>
      </c>
      <c r="I20" s="81"/>
      <c r="J20" s="81">
        <v>440</v>
      </c>
      <c r="K20" s="129"/>
      <c r="L20" s="298"/>
      <c r="M20" s="298"/>
      <c r="N20" s="300"/>
      <c r="P20" s="300"/>
      <c r="R20" s="300"/>
    </row>
    <row r="21" spans="1:18" s="83" customFormat="1" ht="21.65" customHeight="1" x14ac:dyDescent="0.65">
      <c r="A21" s="80" t="s">
        <v>156</v>
      </c>
      <c r="B21" s="603"/>
      <c r="C21" s="82"/>
      <c r="D21" s="165">
        <v>25138</v>
      </c>
      <c r="E21" s="81"/>
      <c r="F21" s="165">
        <v>20519</v>
      </c>
      <c r="G21" s="81"/>
      <c r="H21" s="430">
        <v>21262</v>
      </c>
      <c r="I21" s="81"/>
      <c r="J21" s="81">
        <v>20125</v>
      </c>
      <c r="K21" s="129"/>
      <c r="L21" s="298"/>
      <c r="M21" s="298"/>
      <c r="N21" s="300"/>
      <c r="P21" s="300"/>
      <c r="R21" s="300"/>
    </row>
    <row r="22" spans="1:18" s="83" customFormat="1" ht="21.65" customHeight="1" x14ac:dyDescent="0.65">
      <c r="A22" s="80" t="s">
        <v>67</v>
      </c>
      <c r="B22" s="501"/>
      <c r="C22" s="82"/>
      <c r="D22" s="165">
        <v>226671</v>
      </c>
      <c r="E22" s="81"/>
      <c r="F22" s="165">
        <v>73245</v>
      </c>
      <c r="G22" s="81"/>
      <c r="H22" s="430">
        <v>14177</v>
      </c>
      <c r="I22" s="81"/>
      <c r="J22" s="81">
        <v>14848</v>
      </c>
      <c r="K22" s="129"/>
      <c r="L22" s="298"/>
      <c r="M22" s="298"/>
      <c r="N22" s="309"/>
      <c r="P22" s="309"/>
      <c r="R22" s="309"/>
    </row>
    <row r="23" spans="1:18" s="83" customFormat="1" ht="21.65" customHeight="1" x14ac:dyDescent="0.65">
      <c r="A23" s="80" t="s">
        <v>68</v>
      </c>
      <c r="B23" s="501"/>
      <c r="C23" s="82"/>
      <c r="D23" s="165">
        <v>273491</v>
      </c>
      <c r="E23" s="81"/>
      <c r="F23" s="165">
        <v>93882</v>
      </c>
      <c r="G23" s="81"/>
      <c r="H23" s="430">
        <v>70960</v>
      </c>
      <c r="I23" s="81"/>
      <c r="J23" s="81">
        <v>41388</v>
      </c>
      <c r="K23" s="129"/>
      <c r="L23" s="298"/>
      <c r="M23" s="298"/>
    </row>
    <row r="24" spans="1:18" s="88" customFormat="1" ht="21.65" customHeight="1" x14ac:dyDescent="0.7">
      <c r="A24" s="119" t="s">
        <v>71</v>
      </c>
      <c r="B24" s="91"/>
      <c r="C24" s="86"/>
      <c r="D24" s="124">
        <f>SUM(D19:D23)</f>
        <v>2401733</v>
      </c>
      <c r="E24" s="86"/>
      <c r="F24" s="124">
        <f>SUM(F19:F23)</f>
        <v>676375</v>
      </c>
      <c r="G24" s="86"/>
      <c r="H24" s="124">
        <f>SUM(H19:H23)</f>
        <v>166073</v>
      </c>
      <c r="I24" s="87"/>
      <c r="J24" s="124">
        <f>SUM(J19:J23)</f>
        <v>153107</v>
      </c>
      <c r="K24" s="129"/>
      <c r="L24" s="66"/>
    </row>
    <row r="25" spans="1:18" s="88" customFormat="1" ht="17.5" customHeight="1" x14ac:dyDescent="0.7">
      <c r="A25" s="119"/>
      <c r="B25" s="496"/>
      <c r="C25" s="86"/>
      <c r="D25" s="87"/>
      <c r="E25" s="86"/>
      <c r="F25" s="87"/>
      <c r="G25" s="86"/>
      <c r="H25" s="87"/>
      <c r="I25" s="87"/>
      <c r="J25" s="87"/>
      <c r="K25" s="129"/>
      <c r="L25" s="66"/>
    </row>
    <row r="26" spans="1:18" s="88" customFormat="1" ht="21.65" customHeight="1" x14ac:dyDescent="0.7">
      <c r="A26" s="119" t="s">
        <v>197</v>
      </c>
      <c r="B26" s="496"/>
      <c r="C26" s="86"/>
      <c r="D26" s="87">
        <f>D16-D24</f>
        <v>132016</v>
      </c>
      <c r="E26" s="86"/>
      <c r="F26" s="87">
        <f>F16-F24</f>
        <v>159054</v>
      </c>
      <c r="G26" s="86"/>
      <c r="H26" s="87">
        <f>H16-H24</f>
        <v>16859</v>
      </c>
      <c r="I26" s="87"/>
      <c r="J26" s="87">
        <f>J16-J24</f>
        <v>746532</v>
      </c>
      <c r="K26" s="129"/>
      <c r="L26" s="66"/>
    </row>
    <row r="27" spans="1:18" s="83" customFormat="1" ht="21.65" customHeight="1" x14ac:dyDescent="0.65">
      <c r="A27" s="89" t="s">
        <v>70</v>
      </c>
      <c r="B27" s="501"/>
      <c r="C27" s="90"/>
      <c r="D27" s="165">
        <v>-87348</v>
      </c>
      <c r="E27" s="81"/>
      <c r="F27" s="165">
        <v>-15744</v>
      </c>
      <c r="G27" s="81"/>
      <c r="H27" s="81">
        <v>-78852</v>
      </c>
      <c r="I27" s="81"/>
      <c r="J27" s="81">
        <v>-14831</v>
      </c>
      <c r="K27" s="129"/>
      <c r="L27" s="298"/>
      <c r="M27" s="298"/>
    </row>
    <row r="28" spans="1:18" s="83" customFormat="1" ht="21.65" customHeight="1" x14ac:dyDescent="0.65">
      <c r="A28" s="80" t="s">
        <v>157</v>
      </c>
      <c r="B28" s="501"/>
      <c r="C28" s="82"/>
      <c r="D28" s="165">
        <v>-717</v>
      </c>
      <c r="E28" s="81"/>
      <c r="F28" s="165">
        <v>-4284</v>
      </c>
      <c r="G28" s="81"/>
      <c r="H28" s="81">
        <v>-717</v>
      </c>
      <c r="I28" s="81"/>
      <c r="J28" s="81">
        <v>-4284</v>
      </c>
      <c r="K28" s="129"/>
      <c r="L28" s="298"/>
      <c r="M28" s="298"/>
      <c r="N28" s="299"/>
    </row>
    <row r="29" spans="1:18" s="83" customFormat="1" ht="21.65" customHeight="1" x14ac:dyDescent="0.65">
      <c r="A29" s="80" t="s">
        <v>294</v>
      </c>
      <c r="B29" s="501"/>
      <c r="C29" s="82"/>
      <c r="D29" s="165">
        <v>-18061</v>
      </c>
      <c r="E29" s="81"/>
      <c r="F29" s="165">
        <v>6034</v>
      </c>
      <c r="G29" s="81"/>
      <c r="H29" s="81">
        <v>-1112</v>
      </c>
      <c r="I29" s="81"/>
      <c r="J29" s="81">
        <v>5754</v>
      </c>
      <c r="K29" s="129"/>
      <c r="L29" s="298"/>
      <c r="M29" s="298"/>
    </row>
    <row r="30" spans="1:18" s="83" customFormat="1" ht="21.65" customHeight="1" x14ac:dyDescent="0.65">
      <c r="A30" s="80" t="s">
        <v>249</v>
      </c>
      <c r="B30" s="588">
        <v>4</v>
      </c>
      <c r="C30" s="82"/>
      <c r="D30" s="165">
        <v>148397</v>
      </c>
      <c r="E30" s="81"/>
      <c r="F30" s="165">
        <v>0</v>
      </c>
      <c r="G30" s="81"/>
      <c r="H30" s="81">
        <v>148397</v>
      </c>
      <c r="I30" s="81"/>
      <c r="J30" s="81">
        <v>0</v>
      </c>
      <c r="K30" s="129"/>
      <c r="L30" s="298"/>
      <c r="M30" s="298"/>
    </row>
    <row r="31" spans="1:18" s="83" customFormat="1" ht="21.65" customHeight="1" x14ac:dyDescent="0.65">
      <c r="A31" s="89" t="s">
        <v>291</v>
      </c>
      <c r="B31" s="614"/>
      <c r="C31" s="82"/>
      <c r="D31" s="165"/>
      <c r="E31" s="81"/>
      <c r="F31" s="165"/>
      <c r="G31" s="81"/>
      <c r="H31" s="81"/>
      <c r="I31" s="81"/>
      <c r="J31" s="81"/>
      <c r="K31" s="129"/>
      <c r="L31" s="298"/>
      <c r="M31" s="298"/>
    </row>
    <row r="32" spans="1:18" s="83" customFormat="1" ht="21.65" customHeight="1" x14ac:dyDescent="0.65">
      <c r="A32" s="89" t="s">
        <v>290</v>
      </c>
      <c r="B32" s="501"/>
      <c r="C32" s="90"/>
      <c r="D32" s="166">
        <v>39013</v>
      </c>
      <c r="E32" s="81"/>
      <c r="F32" s="166">
        <v>-1186</v>
      </c>
      <c r="G32" s="81"/>
      <c r="H32" s="123">
        <v>0</v>
      </c>
      <c r="I32" s="81"/>
      <c r="J32" s="123">
        <v>0</v>
      </c>
      <c r="K32" s="129"/>
      <c r="L32" s="298"/>
      <c r="M32" s="298"/>
    </row>
    <row r="33" spans="1:14" s="88" customFormat="1" ht="21.65" customHeight="1" x14ac:dyDescent="0.7">
      <c r="A33" s="92" t="s">
        <v>72</v>
      </c>
      <c r="B33" s="496"/>
      <c r="C33" s="94"/>
      <c r="D33" s="93">
        <f>SUM(D26:D32)</f>
        <v>213300</v>
      </c>
      <c r="E33" s="94"/>
      <c r="F33" s="93">
        <f>SUM(F26:F32)</f>
        <v>143874</v>
      </c>
      <c r="G33" s="94"/>
      <c r="H33" s="93">
        <f>SUM(H26:H32)</f>
        <v>84575</v>
      </c>
      <c r="I33" s="93"/>
      <c r="J33" s="93">
        <f>SUM(J26:J32)</f>
        <v>733171</v>
      </c>
      <c r="K33" s="129"/>
      <c r="L33" s="66"/>
    </row>
    <row r="34" spans="1:14" s="83" customFormat="1" ht="21.65" customHeight="1" x14ac:dyDescent="0.65">
      <c r="A34" s="80" t="s">
        <v>292</v>
      </c>
      <c r="B34" s="501"/>
      <c r="C34" s="82"/>
      <c r="D34" s="165">
        <v>-159</v>
      </c>
      <c r="E34" s="165"/>
      <c r="F34" s="165">
        <v>-24310</v>
      </c>
      <c r="G34" s="81"/>
      <c r="H34" s="430">
        <v>13351</v>
      </c>
      <c r="I34" s="81"/>
      <c r="J34" s="81">
        <v>-12115</v>
      </c>
      <c r="K34" s="129"/>
      <c r="L34" s="298"/>
    </row>
    <row r="35" spans="1:14" s="88" customFormat="1" ht="21.65" customHeight="1" thickBot="1" x14ac:dyDescent="0.75">
      <c r="A35" s="119" t="s">
        <v>74</v>
      </c>
      <c r="B35" s="496"/>
      <c r="C35" s="94"/>
      <c r="D35" s="420">
        <f>SUM(D33:D34)</f>
        <v>213141</v>
      </c>
      <c r="E35" s="94"/>
      <c r="F35" s="420">
        <f>SUM(F33:F34)</f>
        <v>119564</v>
      </c>
      <c r="G35" s="94"/>
      <c r="H35" s="420">
        <f>SUM(H33:H34)</f>
        <v>97926</v>
      </c>
      <c r="I35" s="93"/>
      <c r="J35" s="420">
        <f>SUM(J33:J34)</f>
        <v>721056</v>
      </c>
      <c r="K35" s="129"/>
      <c r="L35" s="66"/>
      <c r="M35" s="302"/>
      <c r="N35" s="302"/>
    </row>
    <row r="36" spans="1:14" s="83" customFormat="1" ht="17.5" customHeight="1" thickTop="1" x14ac:dyDescent="0.7">
      <c r="A36" s="78"/>
      <c r="B36" s="496"/>
      <c r="C36" s="81"/>
      <c r="D36" s="81"/>
      <c r="E36" s="81"/>
      <c r="F36" s="81"/>
      <c r="G36" s="81"/>
      <c r="H36" s="81"/>
      <c r="I36" s="81"/>
      <c r="J36" s="81"/>
      <c r="K36" s="129"/>
      <c r="L36" s="298"/>
    </row>
    <row r="37" spans="1:14" s="72" customFormat="1" ht="21.65" customHeight="1" x14ac:dyDescent="0.7">
      <c r="A37" s="119" t="s">
        <v>130</v>
      </c>
      <c r="B37" s="496"/>
      <c r="C37" s="81"/>
      <c r="D37" s="81"/>
      <c r="E37" s="81"/>
      <c r="F37" s="81"/>
      <c r="G37" s="81"/>
      <c r="H37" s="81"/>
      <c r="I37" s="81"/>
      <c r="J37" s="81"/>
      <c r="K37" s="129"/>
      <c r="L37" s="301"/>
    </row>
    <row r="38" spans="1:14" s="72" customFormat="1" ht="21.65" customHeight="1" x14ac:dyDescent="0.7">
      <c r="A38" s="122" t="s">
        <v>229</v>
      </c>
      <c r="B38" s="611"/>
      <c r="C38" s="81"/>
      <c r="D38" s="81"/>
      <c r="E38" s="81"/>
      <c r="F38" s="81"/>
      <c r="G38" s="81"/>
      <c r="H38" s="81"/>
      <c r="I38" s="81"/>
      <c r="J38" s="81"/>
      <c r="K38" s="129"/>
      <c r="L38" s="301"/>
    </row>
    <row r="39" spans="1:14" s="72" customFormat="1" ht="21.65" customHeight="1" x14ac:dyDescent="0.65">
      <c r="A39" s="110" t="s">
        <v>235</v>
      </c>
      <c r="B39" s="611"/>
      <c r="C39" s="81"/>
      <c r="D39" s="81">
        <v>0</v>
      </c>
      <c r="E39" s="81"/>
      <c r="F39" s="81">
        <v>11356</v>
      </c>
      <c r="G39" s="81"/>
      <c r="H39" s="81">
        <v>0</v>
      </c>
      <c r="I39" s="81"/>
      <c r="J39" s="81">
        <v>2101</v>
      </c>
      <c r="K39" s="129"/>
      <c r="L39" s="301"/>
    </row>
    <row r="40" spans="1:14" s="72" customFormat="1" ht="21.65" customHeight="1" x14ac:dyDescent="0.65">
      <c r="A40" s="110" t="s">
        <v>79</v>
      </c>
      <c r="B40" s="611"/>
      <c r="C40" s="81"/>
      <c r="D40" s="81"/>
      <c r="E40" s="81"/>
      <c r="F40" s="81"/>
      <c r="G40" s="81"/>
      <c r="H40" s="81"/>
      <c r="I40" s="81"/>
      <c r="J40" s="81"/>
      <c r="K40" s="129"/>
      <c r="L40" s="301"/>
    </row>
    <row r="41" spans="1:14" s="72" customFormat="1" ht="21.65" customHeight="1" x14ac:dyDescent="0.65">
      <c r="A41" s="110" t="s">
        <v>77</v>
      </c>
      <c r="B41" s="611"/>
      <c r="C41" s="81"/>
      <c r="D41" s="81">
        <v>0</v>
      </c>
      <c r="E41" s="81"/>
      <c r="F41" s="81">
        <v>-2271</v>
      </c>
      <c r="G41" s="81"/>
      <c r="H41" s="81">
        <v>0</v>
      </c>
      <c r="I41" s="81"/>
      <c r="J41" s="81">
        <v>-420</v>
      </c>
      <c r="K41" s="129"/>
      <c r="L41" s="301"/>
    </row>
    <row r="42" spans="1:14" s="72" customFormat="1" ht="21.65" customHeight="1" x14ac:dyDescent="0.7">
      <c r="A42" s="119" t="s">
        <v>230</v>
      </c>
      <c r="B42" s="611"/>
      <c r="C42" s="81"/>
      <c r="D42" s="124">
        <v>0</v>
      </c>
      <c r="E42" s="81"/>
      <c r="F42" s="124">
        <f>SUM(F39:F41)</f>
        <v>9085</v>
      </c>
      <c r="G42" s="81"/>
      <c r="H42" s="124">
        <f>SUM(H39:H41)</f>
        <v>0</v>
      </c>
      <c r="I42" s="81"/>
      <c r="J42" s="124">
        <f>SUM(J39:J41)</f>
        <v>1681</v>
      </c>
      <c r="K42" s="129"/>
      <c r="L42" s="301"/>
    </row>
    <row r="43" spans="1:14" s="72" customFormat="1" ht="21.65" customHeight="1" x14ac:dyDescent="0.7">
      <c r="A43" s="28" t="s">
        <v>81</v>
      </c>
      <c r="B43" s="496"/>
      <c r="C43" s="51"/>
      <c r="D43" s="55">
        <f>0</f>
        <v>0</v>
      </c>
      <c r="E43" s="51"/>
      <c r="F43" s="55">
        <v>9085</v>
      </c>
      <c r="G43" s="51"/>
      <c r="H43" s="55">
        <v>0</v>
      </c>
      <c r="I43" s="51"/>
      <c r="J43" s="55">
        <v>1681</v>
      </c>
      <c r="K43" s="129"/>
      <c r="L43" s="597"/>
      <c r="M43" s="304"/>
    </row>
    <row r="44" spans="1:14" s="72" customFormat="1" ht="17.5" customHeight="1" x14ac:dyDescent="0.7">
      <c r="A44" s="28"/>
      <c r="B44" s="496"/>
      <c r="C44" s="51"/>
      <c r="D44" s="51"/>
      <c r="E44" s="51"/>
      <c r="F44" s="51"/>
      <c r="G44" s="51"/>
      <c r="H44" s="51"/>
      <c r="I44" s="51"/>
      <c r="J44" s="51"/>
      <c r="K44" s="129"/>
      <c r="L44" s="597"/>
      <c r="M44" s="304"/>
    </row>
    <row r="45" spans="1:14" s="83" customFormat="1" ht="21.65" customHeight="1" thickBot="1" x14ac:dyDescent="0.75">
      <c r="A45" s="78" t="s">
        <v>132</v>
      </c>
      <c r="B45" s="496"/>
      <c r="C45" s="81"/>
      <c r="D45" s="126">
        <f>D35+D43</f>
        <v>213141</v>
      </c>
      <c r="E45" s="81"/>
      <c r="F45" s="126">
        <f>F35+F43</f>
        <v>128649</v>
      </c>
      <c r="G45" s="81"/>
      <c r="H45" s="126">
        <f>H35+H43</f>
        <v>97926</v>
      </c>
      <c r="I45" s="81"/>
      <c r="J45" s="126">
        <f>J35+J43</f>
        <v>722737</v>
      </c>
      <c r="K45" s="129"/>
      <c r="L45" s="66"/>
      <c r="M45" s="303"/>
    </row>
    <row r="46" spans="1:14" s="83" customFormat="1" ht="21.65" customHeight="1" thickTop="1" x14ac:dyDescent="0.7">
      <c r="A46" s="78"/>
      <c r="B46" s="496"/>
      <c r="C46" s="81"/>
      <c r="D46" s="87"/>
      <c r="E46" s="81"/>
      <c r="F46" s="87"/>
      <c r="G46" s="81"/>
      <c r="H46" s="87"/>
      <c r="I46" s="81"/>
      <c r="J46" s="87"/>
      <c r="K46" s="129"/>
      <c r="L46" s="66"/>
      <c r="M46" s="303"/>
    </row>
    <row r="47" spans="1:14" ht="23.4" customHeight="1" x14ac:dyDescent="0.7">
      <c r="A47" s="621" t="s">
        <v>165</v>
      </c>
      <c r="B47" s="621"/>
      <c r="C47" s="621"/>
      <c r="D47" s="621"/>
      <c r="E47" s="621"/>
      <c r="F47" s="621"/>
      <c r="G47" s="621"/>
      <c r="H47" s="621"/>
      <c r="I47" s="621"/>
      <c r="J47" s="69"/>
      <c r="K47" s="129"/>
    </row>
    <row r="48" spans="1:14" ht="23.4" customHeight="1" x14ac:dyDescent="0.7">
      <c r="A48" s="481" t="s">
        <v>55</v>
      </c>
      <c r="B48" s="71"/>
      <c r="C48" s="69"/>
      <c r="D48" s="69"/>
      <c r="E48" s="69"/>
      <c r="F48" s="69"/>
      <c r="G48" s="69"/>
      <c r="H48" s="69"/>
      <c r="I48" s="69"/>
      <c r="J48" s="69"/>
      <c r="K48" s="129"/>
    </row>
    <row r="49" spans="1:13" ht="23.4" customHeight="1" x14ac:dyDescent="0.7">
      <c r="A49" s="71"/>
      <c r="B49" s="71"/>
      <c r="C49" s="69"/>
      <c r="D49" s="69"/>
      <c r="E49" s="69"/>
      <c r="F49" s="69"/>
      <c r="G49" s="69"/>
      <c r="H49" s="69"/>
      <c r="I49" s="69"/>
      <c r="J49" s="69"/>
      <c r="K49" s="129"/>
    </row>
    <row r="50" spans="1:13" s="72" customFormat="1" ht="21.65" customHeight="1" x14ac:dyDescent="0.7">
      <c r="B50" s="73"/>
      <c r="C50" s="73"/>
      <c r="D50" s="624" t="s">
        <v>2</v>
      </c>
      <c r="E50" s="624"/>
      <c r="F50" s="624"/>
      <c r="G50" s="69"/>
      <c r="H50" s="624" t="s">
        <v>3</v>
      </c>
      <c r="I50" s="624"/>
      <c r="J50" s="624"/>
      <c r="K50" s="129"/>
      <c r="L50" s="301"/>
    </row>
    <row r="51" spans="1:13" s="72" customFormat="1" ht="21.65" customHeight="1" x14ac:dyDescent="0.7">
      <c r="B51" s="73"/>
      <c r="C51" s="73"/>
      <c r="D51" s="623" t="s">
        <v>106</v>
      </c>
      <c r="E51" s="623"/>
      <c r="F51" s="623"/>
      <c r="G51" s="78"/>
      <c r="H51" s="623" t="s">
        <v>106</v>
      </c>
      <c r="I51" s="623"/>
      <c r="J51" s="623"/>
      <c r="K51" s="129"/>
      <c r="L51" s="301"/>
    </row>
    <row r="52" spans="1:13" s="72" customFormat="1" ht="22.5" customHeight="1" x14ac:dyDescent="0.7">
      <c r="B52" s="73"/>
      <c r="C52" s="73"/>
      <c r="D52" s="623" t="str">
        <f>D6</f>
        <v>สิ้นสุดวันที่ 31 มีนาคม</v>
      </c>
      <c r="E52" s="623"/>
      <c r="F52" s="623"/>
      <c r="G52" s="78"/>
      <c r="H52" s="623" t="str">
        <f>H6</f>
        <v>สิ้นสุดวันที่ 31 มีนาคม</v>
      </c>
      <c r="I52" s="623"/>
      <c r="J52" s="623"/>
      <c r="K52" s="129"/>
      <c r="L52" s="301"/>
    </row>
    <row r="53" spans="1:13" s="72" customFormat="1" ht="20.5" customHeight="1" x14ac:dyDescent="0.65">
      <c r="B53" s="74" t="s">
        <v>7</v>
      </c>
      <c r="C53" s="11"/>
      <c r="D53" s="14">
        <f>D7</f>
        <v>2566</v>
      </c>
      <c r="E53" s="14"/>
      <c r="F53" s="14">
        <f t="shared" ref="F53:J53" si="0">F7</f>
        <v>2565</v>
      </c>
      <c r="G53" s="14"/>
      <c r="H53" s="14">
        <f t="shared" si="0"/>
        <v>2566</v>
      </c>
      <c r="I53" s="14"/>
      <c r="J53" s="14">
        <f t="shared" si="0"/>
        <v>2565</v>
      </c>
      <c r="K53" s="129"/>
      <c r="L53" s="301"/>
    </row>
    <row r="54" spans="1:13" s="72" customFormat="1" ht="21.65" customHeight="1" x14ac:dyDescent="0.65">
      <c r="B54" s="74"/>
      <c r="C54" s="11"/>
      <c r="D54" s="625" t="s">
        <v>10</v>
      </c>
      <c r="E54" s="625"/>
      <c r="F54" s="625"/>
      <c r="G54" s="625"/>
      <c r="H54" s="625"/>
      <c r="I54" s="625"/>
      <c r="J54" s="625"/>
      <c r="K54" s="301"/>
      <c r="L54" s="301"/>
    </row>
    <row r="55" spans="1:13" s="72" customFormat="1" ht="21.65" customHeight="1" x14ac:dyDescent="0.7">
      <c r="A55" s="28" t="s">
        <v>260</v>
      </c>
      <c r="B55" s="6"/>
      <c r="C55" s="58"/>
      <c r="D55" s="154"/>
      <c r="E55" s="58"/>
      <c r="F55" s="154"/>
      <c r="G55" s="58"/>
      <c r="H55" s="154"/>
      <c r="I55" s="58"/>
      <c r="J55" s="154"/>
      <c r="K55" s="129"/>
      <c r="L55" s="301"/>
    </row>
    <row r="56" spans="1:13" s="83" customFormat="1" ht="21.65" customHeight="1" x14ac:dyDescent="0.65">
      <c r="A56" s="99" t="s">
        <v>84</v>
      </c>
      <c r="B56" s="501"/>
      <c r="C56" s="147"/>
      <c r="D56" s="165">
        <f>D58-D57</f>
        <v>166945</v>
      </c>
      <c r="E56" s="81"/>
      <c r="F56" s="165">
        <v>107282</v>
      </c>
      <c r="G56" s="81"/>
      <c r="H56" s="81">
        <f>H35</f>
        <v>97926</v>
      </c>
      <c r="I56" s="81"/>
      <c r="J56" s="81">
        <v>721056</v>
      </c>
      <c r="K56" s="129"/>
      <c r="L56" s="298"/>
      <c r="M56" s="298"/>
    </row>
    <row r="57" spans="1:13" s="83" customFormat="1" ht="21.65" customHeight="1" x14ac:dyDescent="0.65">
      <c r="A57" s="99" t="s">
        <v>85</v>
      </c>
      <c r="B57" s="501"/>
      <c r="C57" s="34"/>
      <c r="D57" s="165">
        <v>46196</v>
      </c>
      <c r="E57" s="81"/>
      <c r="F57" s="165">
        <v>12282</v>
      </c>
      <c r="G57" s="81"/>
      <c r="H57" s="81">
        <v>0</v>
      </c>
      <c r="I57" s="81"/>
      <c r="J57" s="81">
        <v>0</v>
      </c>
      <c r="K57" s="129"/>
      <c r="L57" s="298"/>
    </row>
    <row r="58" spans="1:13" s="88" customFormat="1" ht="21.65" customHeight="1" thickBot="1" x14ac:dyDescent="0.75">
      <c r="A58" s="92" t="s">
        <v>74</v>
      </c>
      <c r="B58" s="29"/>
      <c r="C58" s="32"/>
      <c r="D58" s="155">
        <f>D35</f>
        <v>213141</v>
      </c>
      <c r="E58" s="32"/>
      <c r="F58" s="155">
        <f>F35</f>
        <v>119564</v>
      </c>
      <c r="G58" s="32"/>
      <c r="H58" s="155">
        <f>SUM(H56:H57)</f>
        <v>97926</v>
      </c>
      <c r="I58" s="31"/>
      <c r="J58" s="155">
        <f>SUM(J56:J57)</f>
        <v>721056</v>
      </c>
      <c r="K58" s="129"/>
      <c r="L58" s="66"/>
    </row>
    <row r="59" spans="1:13" s="83" customFormat="1" ht="21.65" customHeight="1" thickTop="1" x14ac:dyDescent="0.7">
      <c r="A59" s="92"/>
      <c r="B59" s="29"/>
      <c r="C59" s="62"/>
      <c r="D59" s="149"/>
      <c r="E59" s="62"/>
      <c r="F59" s="149"/>
      <c r="G59" s="62"/>
      <c r="H59" s="149"/>
      <c r="I59" s="149"/>
      <c r="J59" s="149"/>
      <c r="K59" s="129"/>
      <c r="L59" s="298"/>
      <c r="M59" s="300"/>
    </row>
    <row r="60" spans="1:13" s="83" customFormat="1" ht="21.65" customHeight="1" x14ac:dyDescent="0.7">
      <c r="A60" s="92" t="s">
        <v>174</v>
      </c>
      <c r="B60" s="18"/>
      <c r="C60" s="57"/>
      <c r="D60" s="148"/>
      <c r="E60" s="57"/>
      <c r="F60" s="148"/>
      <c r="G60" s="57"/>
      <c r="H60" s="148"/>
      <c r="I60" s="148"/>
      <c r="J60" s="148"/>
      <c r="K60" s="129"/>
      <c r="L60" s="298"/>
    </row>
    <row r="61" spans="1:13" s="83" customFormat="1" ht="21.65" customHeight="1" x14ac:dyDescent="0.65">
      <c r="A61" s="99" t="s">
        <v>84</v>
      </c>
      <c r="B61" s="18"/>
      <c r="C61" s="147"/>
      <c r="D61" s="165">
        <v>166945</v>
      </c>
      <c r="E61" s="81"/>
      <c r="F61" s="165">
        <v>114908</v>
      </c>
      <c r="G61" s="81"/>
      <c r="H61" s="81">
        <f>H45</f>
        <v>97926</v>
      </c>
      <c r="I61" s="81"/>
      <c r="J61" s="81">
        <v>722737</v>
      </c>
      <c r="K61" s="129"/>
      <c r="L61" s="298"/>
    </row>
    <row r="62" spans="1:13" s="88" customFormat="1" ht="21.65" customHeight="1" x14ac:dyDescent="0.7">
      <c r="A62" s="99" t="s">
        <v>85</v>
      </c>
      <c r="B62" s="18"/>
      <c r="C62" s="34"/>
      <c r="D62" s="450">
        <v>46196</v>
      </c>
      <c r="E62" s="34"/>
      <c r="F62" s="39">
        <v>13741</v>
      </c>
      <c r="G62" s="34"/>
      <c r="H62" s="127">
        <v>0</v>
      </c>
      <c r="I62" s="147"/>
      <c r="J62" s="127">
        <v>0</v>
      </c>
      <c r="K62" s="129"/>
      <c r="L62" s="66"/>
    </row>
    <row r="63" spans="1:13" s="83" customFormat="1" ht="21.65" customHeight="1" thickBot="1" x14ac:dyDescent="0.75">
      <c r="A63" s="92" t="s">
        <v>132</v>
      </c>
      <c r="B63" s="29"/>
      <c r="C63" s="32"/>
      <c r="D63" s="155">
        <f>D45</f>
        <v>213141</v>
      </c>
      <c r="E63" s="32"/>
      <c r="F63" s="155">
        <f>SUM(F61:F62)</f>
        <v>128649</v>
      </c>
      <c r="G63" s="32"/>
      <c r="H63" s="155">
        <f>SUM(H61:H62)</f>
        <v>97926</v>
      </c>
      <c r="I63" s="31"/>
      <c r="J63" s="155">
        <f>SUM(J61:J62)</f>
        <v>722737</v>
      </c>
      <c r="K63" s="129"/>
      <c r="L63" s="298"/>
    </row>
    <row r="64" spans="1:13" s="83" customFormat="1" ht="18" customHeight="1" thickTop="1" x14ac:dyDescent="0.7">
      <c r="A64" s="28"/>
      <c r="B64" s="18"/>
      <c r="C64" s="153"/>
      <c r="D64" s="153"/>
      <c r="E64" s="153"/>
      <c r="F64" s="153"/>
      <c r="G64" s="153"/>
      <c r="H64" s="153"/>
      <c r="I64" s="153"/>
      <c r="J64" s="153"/>
      <c r="K64" s="129"/>
      <c r="L64" s="298"/>
    </row>
    <row r="65" spans="1:12" s="83" customFormat="1" ht="24.5" customHeight="1" thickBot="1" x14ac:dyDescent="0.75">
      <c r="A65" s="5" t="s">
        <v>134</v>
      </c>
      <c r="B65" s="18">
        <v>10</v>
      </c>
      <c r="C65" s="157"/>
      <c r="D65" s="497">
        <v>0.10249999999999999</v>
      </c>
      <c r="E65" s="157"/>
      <c r="F65" s="497">
        <v>8.8099999999999998E-2</v>
      </c>
      <c r="G65" s="157"/>
      <c r="H65" s="497">
        <v>6.0100000000000001E-2</v>
      </c>
      <c r="I65" s="157"/>
      <c r="J65" s="497">
        <v>0.59209999999999996</v>
      </c>
      <c r="K65" s="129"/>
      <c r="L65" s="298"/>
    </row>
    <row r="66" spans="1:12" s="83" customFormat="1" ht="23" customHeight="1" thickTop="1" thickBot="1" x14ac:dyDescent="0.75">
      <c r="A66" s="5" t="s">
        <v>225</v>
      </c>
      <c r="B66" s="18">
        <v>10</v>
      </c>
      <c r="C66" s="157"/>
      <c r="D66" s="497">
        <v>9.0499999999999997E-2</v>
      </c>
      <c r="E66" s="157"/>
      <c r="F66" s="497">
        <v>8.2600000000000007E-2</v>
      </c>
      <c r="G66" s="157"/>
      <c r="H66" s="602">
        <v>5.3100000000000001E-2</v>
      </c>
      <c r="I66" s="157"/>
      <c r="J66" s="497">
        <v>0.55510000000000004</v>
      </c>
      <c r="K66" s="129"/>
      <c r="L66" s="298"/>
    </row>
    <row r="67" spans="1:12" ht="21.65" customHeight="1" thickTop="1" x14ac:dyDescent="0.65"/>
    <row r="68" spans="1:12" ht="22.5" customHeight="1" x14ac:dyDescent="0.65">
      <c r="B68" s="477"/>
    </row>
  </sheetData>
  <mergeCells count="16">
    <mergeCell ref="D54:J54"/>
    <mergeCell ref="D50:F50"/>
    <mergeCell ref="D51:F51"/>
    <mergeCell ref="D52:F52"/>
    <mergeCell ref="D8:J8"/>
    <mergeCell ref="H50:J50"/>
    <mergeCell ref="H51:J51"/>
    <mergeCell ref="H52:J52"/>
    <mergeCell ref="A47:I47"/>
    <mergeCell ref="H5:J5"/>
    <mergeCell ref="D4:F4"/>
    <mergeCell ref="D5:F5"/>
    <mergeCell ref="D6:F6"/>
    <mergeCell ref="A1:I1"/>
    <mergeCell ref="H6:J6"/>
    <mergeCell ref="H4:J4"/>
  </mergeCells>
  <pageMargins left="0.7" right="0.7" top="0.5" bottom="0.5" header="0.5" footer="0.5"/>
  <pageSetup paperSize="9" scale="73" firstPageNumber="6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009F-10F5-4870-906B-14FDA4512C3B}">
  <sheetPr>
    <tabColor theme="2" tint="-9.9978637043366805E-2"/>
  </sheetPr>
  <dimension ref="A1:AD96"/>
  <sheetViews>
    <sheetView topLeftCell="G46" zoomScale="60" zoomScaleNormal="60" workbookViewId="0">
      <selection activeCell="X64" sqref="X64"/>
    </sheetView>
  </sheetViews>
  <sheetFormatPr defaultRowHeight="21.5" x14ac:dyDescent="0.65"/>
  <cols>
    <col min="1" max="1" width="43.09765625" style="332" customWidth="1"/>
    <col min="2" max="2" width="10" style="327" bestFit="1" customWidth="1"/>
    <col min="3" max="3" width="14.8984375" style="375" customWidth="1"/>
    <col min="4" max="4" width="1.3984375" style="376" customWidth="1"/>
    <col min="5" max="5" width="17" style="375" customWidth="1"/>
    <col min="6" max="6" width="1.3984375" style="376" customWidth="1"/>
    <col min="7" max="7" width="16.3984375" style="375" customWidth="1"/>
    <col min="8" max="8" width="1.59765625" style="376" customWidth="1"/>
    <col min="9" max="9" width="16.59765625" style="375" customWidth="1"/>
    <col min="11" max="11" width="8" style="396" customWidth="1"/>
    <col min="12" max="12" width="43.09765625" style="332" customWidth="1"/>
    <col min="13" max="13" width="10" style="388" bestFit="1" customWidth="1"/>
    <col min="14" max="14" width="14.8984375" style="375" customWidth="1"/>
    <col min="15" max="15" width="1.3984375" style="376" customWidth="1"/>
    <col min="16" max="16" width="17" style="375" customWidth="1"/>
    <col min="17" max="17" width="1.3984375" style="376" customWidth="1"/>
    <col min="18" max="18" width="16.3984375" style="375" customWidth="1"/>
    <col min="19" max="19" width="1.59765625" style="376" customWidth="1"/>
    <col min="20" max="20" width="16.59765625" style="375" customWidth="1"/>
    <col min="21" max="21" width="9.69921875" style="396" customWidth="1"/>
    <col min="22" max="22" width="43.09765625" style="332" customWidth="1"/>
    <col min="23" max="23" width="10" style="388" bestFit="1" customWidth="1"/>
    <col min="24" max="24" width="14.8984375" style="375" customWidth="1"/>
    <col min="25" max="25" width="1.3984375" style="376" customWidth="1"/>
    <col min="26" max="26" width="3.69921875" style="375" customWidth="1"/>
    <col min="27" max="27" width="1.3984375" style="376" customWidth="1"/>
    <col min="28" max="28" width="14.8984375" style="375" customWidth="1"/>
    <col min="29" max="29" width="1.59765625" style="376" customWidth="1"/>
    <col min="30" max="30" width="4.59765625" style="416" customWidth="1"/>
  </cols>
  <sheetData>
    <row r="1" spans="1:30" ht="23" x14ac:dyDescent="0.7">
      <c r="A1" s="322" t="s">
        <v>165</v>
      </c>
      <c r="B1" s="322"/>
      <c r="C1" s="322"/>
      <c r="D1" s="322"/>
      <c r="E1" s="322"/>
      <c r="F1" s="322"/>
      <c r="G1" s="322"/>
      <c r="H1" s="322"/>
      <c r="I1" s="323"/>
      <c r="L1" s="322" t="s">
        <v>165</v>
      </c>
      <c r="M1" s="322"/>
      <c r="N1" s="322"/>
      <c r="O1" s="322"/>
      <c r="P1" s="322"/>
      <c r="Q1" s="322"/>
      <c r="R1" s="322"/>
      <c r="S1" s="322"/>
      <c r="T1" s="323"/>
      <c r="V1" s="322" t="s">
        <v>165</v>
      </c>
      <c r="W1" s="322"/>
      <c r="X1" s="322"/>
      <c r="Y1" s="322"/>
      <c r="Z1" s="322"/>
      <c r="AA1" s="322"/>
      <c r="AB1" s="322"/>
      <c r="AC1" s="322"/>
      <c r="AD1" s="397"/>
    </row>
    <row r="2" spans="1:30" ht="23" x14ac:dyDescent="0.7">
      <c r="A2" s="322" t="s">
        <v>150</v>
      </c>
      <c r="B2" s="322"/>
      <c r="C2" s="322"/>
      <c r="D2" s="322"/>
      <c r="E2" s="322"/>
      <c r="F2" s="322"/>
      <c r="G2" s="322"/>
      <c r="H2" s="322"/>
      <c r="I2" s="323"/>
      <c r="L2" s="322" t="s">
        <v>150</v>
      </c>
      <c r="M2" s="322"/>
      <c r="N2" s="322"/>
      <c r="O2" s="322"/>
      <c r="P2" s="322"/>
      <c r="Q2" s="322"/>
      <c r="R2" s="322"/>
      <c r="S2" s="322"/>
      <c r="T2" s="323"/>
      <c r="V2" s="322" t="s">
        <v>150</v>
      </c>
      <c r="W2" s="322"/>
      <c r="X2" s="322"/>
      <c r="Y2" s="322"/>
      <c r="Z2" s="322"/>
      <c r="AA2" s="322"/>
      <c r="AB2" s="322"/>
      <c r="AC2" s="322"/>
      <c r="AD2" s="397"/>
    </row>
    <row r="3" spans="1:30" ht="23" x14ac:dyDescent="0.7">
      <c r="A3" s="319" t="s">
        <v>55</v>
      </c>
      <c r="B3" s="324"/>
      <c r="C3" s="323"/>
      <c r="D3" s="323"/>
      <c r="E3" s="323"/>
      <c r="F3" s="323"/>
      <c r="G3" s="323"/>
      <c r="H3" s="323"/>
      <c r="I3" s="323"/>
      <c r="L3" s="319" t="s">
        <v>55</v>
      </c>
      <c r="M3" s="324"/>
      <c r="N3" s="323"/>
      <c r="O3" s="323"/>
      <c r="P3" s="323"/>
      <c r="Q3" s="323"/>
      <c r="R3" s="323"/>
      <c r="S3" s="323"/>
      <c r="T3" s="323"/>
      <c r="V3" s="319" t="s">
        <v>55</v>
      </c>
      <c r="W3" s="324"/>
      <c r="X3" s="323"/>
      <c r="Y3" s="323"/>
      <c r="Z3" s="323"/>
      <c r="AA3" s="323"/>
      <c r="AB3" s="323"/>
      <c r="AC3" s="323"/>
      <c r="AD3" s="397"/>
    </row>
    <row r="4" spans="1:30" ht="22" x14ac:dyDescent="0.7">
      <c r="A4" s="323"/>
      <c r="B4" s="323"/>
      <c r="C4" s="323"/>
      <c r="D4" s="323"/>
      <c r="E4" s="323"/>
      <c r="F4" s="323"/>
      <c r="G4" s="323"/>
      <c r="H4" s="323"/>
      <c r="I4" s="323"/>
      <c r="L4" s="323"/>
      <c r="M4" s="323"/>
      <c r="N4" s="323"/>
      <c r="O4" s="323"/>
      <c r="P4" s="323"/>
      <c r="Q4" s="323"/>
      <c r="R4" s="323"/>
      <c r="S4" s="323"/>
      <c r="T4" s="323"/>
      <c r="V4" s="323"/>
      <c r="W4" s="323"/>
      <c r="X4" s="323"/>
      <c r="Y4" s="323"/>
      <c r="Z4" s="323"/>
      <c r="AA4" s="323"/>
      <c r="AB4" s="323"/>
      <c r="AC4" s="323"/>
      <c r="AD4" s="397"/>
    </row>
    <row r="5" spans="1:30" ht="22" x14ac:dyDescent="0.7">
      <c r="A5" s="325"/>
      <c r="B5" s="326"/>
      <c r="C5" s="626" t="s">
        <v>2</v>
      </c>
      <c r="D5" s="626"/>
      <c r="E5" s="626"/>
      <c r="F5" s="323"/>
      <c r="G5" s="626" t="s">
        <v>3</v>
      </c>
      <c r="H5" s="626"/>
      <c r="I5" s="626"/>
      <c r="L5" s="325"/>
      <c r="M5" s="326"/>
      <c r="N5" s="626" t="s">
        <v>2</v>
      </c>
      <c r="O5" s="626"/>
      <c r="P5" s="626"/>
      <c r="Q5" s="323"/>
      <c r="R5" s="626" t="s">
        <v>3</v>
      </c>
      <c r="S5" s="626"/>
      <c r="T5" s="626"/>
      <c r="V5" s="325"/>
      <c r="W5" s="326"/>
      <c r="X5" s="392" t="s">
        <v>2</v>
      </c>
      <c r="Y5" s="392"/>
      <c r="Z5" s="392"/>
      <c r="AA5" s="323"/>
      <c r="AB5" s="392" t="s">
        <v>3</v>
      </c>
      <c r="AC5" s="392"/>
      <c r="AD5" s="398"/>
    </row>
    <row r="6" spans="1:30" ht="22" x14ac:dyDescent="0.7">
      <c r="A6" s="325"/>
      <c r="B6" s="326"/>
      <c r="C6" s="627" t="s">
        <v>170</v>
      </c>
      <c r="D6" s="627"/>
      <c r="E6" s="627"/>
      <c r="F6" s="323"/>
      <c r="G6" s="627" t="s">
        <v>170</v>
      </c>
      <c r="H6" s="627"/>
      <c r="I6" s="627"/>
      <c r="L6" s="325"/>
      <c r="M6" s="326"/>
      <c r="N6" s="627" t="s">
        <v>106</v>
      </c>
      <c r="O6" s="627"/>
      <c r="P6" s="627"/>
      <c r="Q6" s="323"/>
      <c r="R6" s="627" t="s">
        <v>106</v>
      </c>
      <c r="S6" s="627"/>
      <c r="T6" s="627"/>
      <c r="V6" s="325"/>
      <c r="W6" s="326"/>
      <c r="X6" s="393" t="s">
        <v>106</v>
      </c>
      <c r="Y6" s="393"/>
      <c r="Z6" s="393"/>
      <c r="AA6" s="323"/>
      <c r="AB6" s="393" t="s">
        <v>106</v>
      </c>
      <c r="AC6" s="393"/>
      <c r="AD6" s="399"/>
    </row>
    <row r="7" spans="1:30" ht="22" x14ac:dyDescent="0.7">
      <c r="A7" s="325"/>
      <c r="B7" s="326"/>
      <c r="C7" s="627" t="s">
        <v>168</v>
      </c>
      <c r="D7" s="627"/>
      <c r="E7" s="627"/>
      <c r="F7" s="323"/>
      <c r="G7" s="627" t="s">
        <v>168</v>
      </c>
      <c r="H7" s="627"/>
      <c r="I7" s="627"/>
      <c r="L7" s="325"/>
      <c r="M7" s="326"/>
      <c r="N7" s="627" t="s">
        <v>168</v>
      </c>
      <c r="O7" s="627"/>
      <c r="P7" s="627"/>
      <c r="Q7" s="323"/>
      <c r="R7" s="627" t="s">
        <v>168</v>
      </c>
      <c r="S7" s="627"/>
      <c r="T7" s="627"/>
      <c r="V7" s="325"/>
      <c r="W7" s="326"/>
      <c r="X7" s="393" t="s">
        <v>169</v>
      </c>
      <c r="Y7" s="393"/>
      <c r="Z7" s="393"/>
      <c r="AA7" s="323"/>
      <c r="AB7" s="393" t="s">
        <v>169</v>
      </c>
      <c r="AC7" s="393"/>
      <c r="AD7" s="399"/>
    </row>
    <row r="8" spans="1:30" x14ac:dyDescent="0.65">
      <c r="A8" s="325"/>
      <c r="B8" s="327" t="s">
        <v>7</v>
      </c>
      <c r="C8" s="328" t="s">
        <v>171</v>
      </c>
      <c r="D8" s="329"/>
      <c r="E8" s="328" t="s">
        <v>56</v>
      </c>
      <c r="F8" s="329"/>
      <c r="G8" s="328" t="s">
        <v>171</v>
      </c>
      <c r="H8" s="329"/>
      <c r="I8" s="328" t="s">
        <v>56</v>
      </c>
      <c r="L8" s="325"/>
      <c r="M8" s="327" t="s">
        <v>7</v>
      </c>
      <c r="N8" s="328" t="s">
        <v>171</v>
      </c>
      <c r="O8" s="329"/>
      <c r="P8" s="328" t="s">
        <v>56</v>
      </c>
      <c r="Q8" s="329"/>
      <c r="R8" s="328" t="s">
        <v>171</v>
      </c>
      <c r="S8" s="329"/>
      <c r="T8" s="328" t="s">
        <v>56</v>
      </c>
      <c r="V8" s="325"/>
      <c r="W8" s="327" t="s">
        <v>7</v>
      </c>
      <c r="X8" s="328" t="s">
        <v>171</v>
      </c>
      <c r="Y8" s="329"/>
      <c r="Z8" s="328"/>
      <c r="AA8" s="329"/>
      <c r="AB8" s="328" t="s">
        <v>171</v>
      </c>
      <c r="AC8" s="329"/>
      <c r="AD8" s="400"/>
    </row>
    <row r="9" spans="1:30" x14ac:dyDescent="0.65">
      <c r="A9" s="325"/>
      <c r="C9" s="328"/>
      <c r="D9" s="329"/>
      <c r="E9" s="328" t="s">
        <v>9</v>
      </c>
      <c r="F9" s="329"/>
      <c r="G9" s="328"/>
      <c r="H9" s="329"/>
      <c r="I9" s="328" t="s">
        <v>9</v>
      </c>
      <c r="L9" s="325"/>
      <c r="M9" s="327"/>
      <c r="N9" s="328"/>
      <c r="O9" s="329"/>
      <c r="P9" s="328" t="s">
        <v>9</v>
      </c>
      <c r="Q9" s="329"/>
      <c r="R9" s="328"/>
      <c r="S9" s="329"/>
      <c r="T9" s="328" t="s">
        <v>9</v>
      </c>
      <c r="V9" s="325"/>
      <c r="W9" s="327"/>
      <c r="X9" s="328"/>
      <c r="Y9" s="329"/>
      <c r="Z9" s="328"/>
      <c r="AA9" s="329"/>
      <c r="AB9" s="328"/>
      <c r="AC9" s="329"/>
      <c r="AD9" s="400"/>
    </row>
    <row r="10" spans="1:30" x14ac:dyDescent="0.65">
      <c r="A10" s="325"/>
      <c r="C10" s="628" t="s">
        <v>10</v>
      </c>
      <c r="D10" s="628"/>
      <c r="E10" s="628"/>
      <c r="F10" s="628"/>
      <c r="G10" s="628"/>
      <c r="H10" s="628"/>
      <c r="I10" s="628"/>
      <c r="L10" s="325"/>
      <c r="M10" s="327"/>
      <c r="N10" s="394" t="s">
        <v>10</v>
      </c>
      <c r="O10" s="394"/>
      <c r="P10" s="394"/>
      <c r="Q10" s="394"/>
      <c r="R10" s="394"/>
      <c r="S10" s="394"/>
      <c r="T10" s="394"/>
      <c r="V10" s="325"/>
      <c r="W10" s="327"/>
      <c r="X10" s="394" t="s">
        <v>10</v>
      </c>
      <c r="Y10" s="394"/>
      <c r="Z10" s="394"/>
      <c r="AA10" s="394"/>
      <c r="AB10" s="394"/>
      <c r="AC10" s="394"/>
      <c r="AD10" s="401"/>
    </row>
    <row r="11" spans="1:30" ht="22" x14ac:dyDescent="0.7">
      <c r="A11" s="330" t="s">
        <v>58</v>
      </c>
      <c r="C11" s="331"/>
      <c r="D11" s="332"/>
      <c r="E11" s="331"/>
      <c r="F11" s="332"/>
      <c r="G11" s="331"/>
      <c r="H11" s="332"/>
      <c r="I11" s="331"/>
      <c r="L11" s="330" t="s">
        <v>58</v>
      </c>
      <c r="M11" s="327"/>
      <c r="N11" s="331"/>
      <c r="O11" s="332"/>
      <c r="P11" s="384"/>
      <c r="Q11" s="332"/>
      <c r="R11" s="331"/>
      <c r="S11" s="332"/>
      <c r="T11" s="331"/>
      <c r="V11" s="330" t="s">
        <v>58</v>
      </c>
      <c r="W11" s="327"/>
      <c r="X11" s="331"/>
      <c r="Y11" s="332"/>
      <c r="Z11" s="384"/>
      <c r="AA11" s="332"/>
      <c r="AB11" s="331"/>
      <c r="AC11" s="332"/>
      <c r="AD11" s="402"/>
    </row>
    <row r="12" spans="1:30" x14ac:dyDescent="0.65">
      <c r="A12" s="333" t="s">
        <v>60</v>
      </c>
      <c r="B12" s="327">
        <v>3</v>
      </c>
      <c r="C12" s="334">
        <v>215709</v>
      </c>
      <c r="D12" s="335"/>
      <c r="E12" s="334">
        <v>174287</v>
      </c>
      <c r="F12" s="335"/>
      <c r="G12" s="334">
        <v>202976</v>
      </c>
      <c r="H12" s="335"/>
      <c r="I12" s="335">
        <v>162840</v>
      </c>
      <c r="L12" s="333" t="s">
        <v>60</v>
      </c>
      <c r="M12" s="327">
        <v>3</v>
      </c>
      <c r="N12" s="385">
        <v>114980</v>
      </c>
      <c r="O12" s="335"/>
      <c r="P12" s="385">
        <v>89329</v>
      </c>
      <c r="Q12" s="335"/>
      <c r="R12" s="385">
        <v>108317</v>
      </c>
      <c r="S12" s="335"/>
      <c r="T12" s="385">
        <v>80322</v>
      </c>
      <c r="V12" s="333" t="s">
        <v>60</v>
      </c>
      <c r="W12" s="327">
        <v>3</v>
      </c>
      <c r="X12" s="385">
        <f>C12-N12</f>
        <v>100729</v>
      </c>
      <c r="Y12" s="335"/>
      <c r="Z12" s="385"/>
      <c r="AA12" s="335"/>
      <c r="AB12" s="385">
        <f>G12-R12</f>
        <v>94659</v>
      </c>
      <c r="AC12" s="335"/>
      <c r="AD12" s="403"/>
    </row>
    <row r="13" spans="1:30" x14ac:dyDescent="0.65">
      <c r="A13" s="333" t="s">
        <v>59</v>
      </c>
      <c r="B13" s="327">
        <v>3</v>
      </c>
      <c r="C13" s="334">
        <v>152989</v>
      </c>
      <c r="D13" s="335"/>
      <c r="E13" s="334">
        <v>286370</v>
      </c>
      <c r="F13" s="335"/>
      <c r="G13" s="334">
        <v>0</v>
      </c>
      <c r="H13" s="335"/>
      <c r="I13" s="335">
        <v>236608</v>
      </c>
      <c r="L13" s="333" t="s">
        <v>59</v>
      </c>
      <c r="M13" s="327">
        <v>3</v>
      </c>
      <c r="N13" s="385">
        <v>84188</v>
      </c>
      <c r="O13" s="335"/>
      <c r="P13" s="385">
        <v>125564</v>
      </c>
      <c r="Q13" s="335"/>
      <c r="R13" s="385">
        <v>0</v>
      </c>
      <c r="S13" s="335"/>
      <c r="T13" s="385">
        <v>96648</v>
      </c>
      <c r="V13" s="333" t="s">
        <v>59</v>
      </c>
      <c r="W13" s="327">
        <v>3</v>
      </c>
      <c r="X13" s="385">
        <f t="shared" ref="X13:X44" si="0">C13-N13</f>
        <v>68801</v>
      </c>
      <c r="Y13" s="335"/>
      <c r="Z13" s="385"/>
      <c r="AA13" s="335"/>
      <c r="AB13" s="385">
        <f t="shared" ref="AB13:AB44" si="1">G13-R13</f>
        <v>0</v>
      </c>
      <c r="AC13" s="335"/>
      <c r="AD13" s="403"/>
    </row>
    <row r="14" spans="1:30" x14ac:dyDescent="0.65">
      <c r="A14" s="333" t="s">
        <v>61</v>
      </c>
      <c r="C14" s="334">
        <f>G14</f>
        <v>63628</v>
      </c>
      <c r="D14" s="335"/>
      <c r="E14" s="334">
        <v>80649</v>
      </c>
      <c r="F14" s="335"/>
      <c r="G14" s="334">
        <v>63628</v>
      </c>
      <c r="H14" s="335"/>
      <c r="I14" s="335">
        <v>80649</v>
      </c>
      <c r="L14" s="333" t="s">
        <v>61</v>
      </c>
      <c r="M14" s="327"/>
      <c r="N14" s="385">
        <v>29685</v>
      </c>
      <c r="O14" s="335"/>
      <c r="P14" s="385">
        <v>39944</v>
      </c>
      <c r="Q14" s="335"/>
      <c r="R14" s="385">
        <v>29685</v>
      </c>
      <c r="S14" s="335"/>
      <c r="T14" s="385">
        <v>39944</v>
      </c>
      <c r="V14" s="333" t="s">
        <v>61</v>
      </c>
      <c r="W14" s="327"/>
      <c r="X14" s="385">
        <f t="shared" si="0"/>
        <v>33943</v>
      </c>
      <c r="Y14" s="335"/>
      <c r="Z14" s="385"/>
      <c r="AA14" s="335"/>
      <c r="AB14" s="385">
        <f t="shared" si="1"/>
        <v>33943</v>
      </c>
      <c r="AC14" s="335"/>
      <c r="AD14" s="403"/>
    </row>
    <row r="15" spans="1:30" x14ac:dyDescent="0.65">
      <c r="A15" s="333" t="s">
        <v>155</v>
      </c>
      <c r="B15" s="327">
        <v>3</v>
      </c>
      <c r="C15" s="334">
        <f>G15</f>
        <v>14572</v>
      </c>
      <c r="D15" s="335"/>
      <c r="E15" s="334">
        <v>0</v>
      </c>
      <c r="F15" s="335"/>
      <c r="G15" s="334">
        <v>14572</v>
      </c>
      <c r="H15" s="335"/>
      <c r="I15" s="335">
        <v>0</v>
      </c>
      <c r="L15" s="333" t="s">
        <v>155</v>
      </c>
      <c r="M15" s="327">
        <v>3</v>
      </c>
      <c r="N15" s="385">
        <v>11303</v>
      </c>
      <c r="O15" s="335"/>
      <c r="P15" s="385">
        <v>0</v>
      </c>
      <c r="Q15" s="335"/>
      <c r="R15" s="385">
        <v>11303</v>
      </c>
      <c r="S15" s="335"/>
      <c r="T15" s="385">
        <v>0</v>
      </c>
      <c r="V15" s="333" t="s">
        <v>155</v>
      </c>
      <c r="W15" s="327">
        <v>3</v>
      </c>
      <c r="X15" s="385">
        <f t="shared" si="0"/>
        <v>3269</v>
      </c>
      <c r="Y15" s="335"/>
      <c r="Z15" s="385"/>
      <c r="AA15" s="335"/>
      <c r="AB15" s="385">
        <f t="shared" si="1"/>
        <v>3269</v>
      </c>
      <c r="AC15" s="335"/>
      <c r="AD15" s="403"/>
    </row>
    <row r="16" spans="1:30" x14ac:dyDescent="0.65">
      <c r="A16" s="333" t="s">
        <v>62</v>
      </c>
      <c r="B16" s="327" t="s">
        <v>172</v>
      </c>
      <c r="C16" s="336">
        <f>38186-6866</f>
        <v>31320</v>
      </c>
      <c r="D16" s="335"/>
      <c r="E16" s="336">
        <f>4379+2253</f>
        <v>6632</v>
      </c>
      <c r="F16" s="335"/>
      <c r="G16" s="336">
        <f>38472-6866</f>
        <v>31606</v>
      </c>
      <c r="H16" s="335"/>
      <c r="I16" s="337">
        <f>5642+2253</f>
        <v>7895</v>
      </c>
      <c r="L16" s="333" t="s">
        <v>62</v>
      </c>
      <c r="M16" s="327" t="s">
        <v>172</v>
      </c>
      <c r="N16" s="385">
        <v>17570</v>
      </c>
      <c r="O16" s="335"/>
      <c r="P16" s="385">
        <v>5150</v>
      </c>
      <c r="Q16" s="335"/>
      <c r="R16" s="385">
        <v>17194</v>
      </c>
      <c r="S16" s="335"/>
      <c r="T16" s="386">
        <v>5870</v>
      </c>
      <c r="V16" s="333" t="s">
        <v>62</v>
      </c>
      <c r="W16" s="327" t="s">
        <v>172</v>
      </c>
      <c r="X16" s="385">
        <f t="shared" si="0"/>
        <v>13750</v>
      </c>
      <c r="Y16" s="335"/>
      <c r="Z16" s="385"/>
      <c r="AA16" s="335"/>
      <c r="AB16" s="385">
        <f t="shared" si="1"/>
        <v>14412</v>
      </c>
      <c r="AC16" s="335"/>
      <c r="AD16" s="403"/>
    </row>
    <row r="17" spans="1:30" ht="22" x14ac:dyDescent="0.7">
      <c r="A17" s="338" t="s">
        <v>63</v>
      </c>
      <c r="B17" s="327">
        <v>12</v>
      </c>
      <c r="C17" s="339">
        <f>SUM(C12:C16)</f>
        <v>478218</v>
      </c>
      <c r="D17" s="340"/>
      <c r="E17" s="339">
        <f>SUM(E12:E16)</f>
        <v>547938</v>
      </c>
      <c r="F17" s="340"/>
      <c r="G17" s="339">
        <f>SUM(G12:G16)</f>
        <v>312782</v>
      </c>
      <c r="H17" s="340"/>
      <c r="I17" s="339">
        <f>SUM(I12:I16)</f>
        <v>487992</v>
      </c>
      <c r="L17" s="338" t="s">
        <v>63</v>
      </c>
      <c r="M17" s="327">
        <v>12</v>
      </c>
      <c r="N17" s="345">
        <v>257726</v>
      </c>
      <c r="O17" s="340"/>
      <c r="P17" s="345">
        <v>259987</v>
      </c>
      <c r="Q17" s="340"/>
      <c r="R17" s="345">
        <v>166499</v>
      </c>
      <c r="S17" s="340"/>
      <c r="T17" s="339">
        <v>222784</v>
      </c>
      <c r="V17" s="338" t="s">
        <v>63</v>
      </c>
      <c r="W17" s="327">
        <v>12</v>
      </c>
      <c r="X17" s="345">
        <f t="shared" si="0"/>
        <v>220492</v>
      </c>
      <c r="Y17" s="335"/>
      <c r="Z17" s="385"/>
      <c r="AA17" s="335"/>
      <c r="AB17" s="345">
        <f t="shared" si="1"/>
        <v>146283</v>
      </c>
      <c r="AC17" s="340"/>
      <c r="AD17" s="404"/>
    </row>
    <row r="18" spans="1:30" ht="22" x14ac:dyDescent="0.7">
      <c r="A18" s="338"/>
      <c r="C18" s="340"/>
      <c r="D18" s="340"/>
      <c r="E18" s="340"/>
      <c r="F18" s="340"/>
      <c r="G18" s="340"/>
      <c r="H18" s="340"/>
      <c r="I18" s="340"/>
      <c r="L18" s="338"/>
      <c r="M18" s="327"/>
      <c r="N18" s="340"/>
      <c r="O18" s="340"/>
      <c r="P18" s="340"/>
      <c r="Q18" s="340"/>
      <c r="R18" s="340"/>
      <c r="S18" s="340"/>
      <c r="T18" s="340"/>
      <c r="V18" s="338"/>
      <c r="W18" s="327"/>
      <c r="X18" s="340">
        <f t="shared" si="0"/>
        <v>0</v>
      </c>
      <c r="Y18" s="335"/>
      <c r="Z18" s="385"/>
      <c r="AA18" s="335"/>
      <c r="AB18" s="340">
        <f t="shared" si="1"/>
        <v>0</v>
      </c>
      <c r="AC18" s="340"/>
      <c r="AD18" s="404"/>
    </row>
    <row r="19" spans="1:30" ht="22" x14ac:dyDescent="0.7">
      <c r="A19" s="341" t="s">
        <v>64</v>
      </c>
      <c r="C19" s="335"/>
      <c r="D19" s="335"/>
      <c r="E19" s="335"/>
      <c r="F19" s="335"/>
      <c r="G19" s="335"/>
      <c r="H19" s="335"/>
      <c r="I19" s="335"/>
      <c r="L19" s="341" t="s">
        <v>64</v>
      </c>
      <c r="M19" s="327"/>
      <c r="N19" s="335"/>
      <c r="O19" s="335"/>
      <c r="P19" s="335"/>
      <c r="Q19" s="335"/>
      <c r="R19" s="335"/>
      <c r="S19" s="335"/>
      <c r="T19" s="335"/>
      <c r="V19" s="341" t="s">
        <v>64</v>
      </c>
      <c r="W19" s="327"/>
      <c r="X19" s="335">
        <f t="shared" si="0"/>
        <v>0</v>
      </c>
      <c r="Y19" s="335"/>
      <c r="Z19" s="385"/>
      <c r="AA19" s="335"/>
      <c r="AB19" s="335">
        <f t="shared" si="1"/>
        <v>0</v>
      </c>
      <c r="AC19" s="335"/>
      <c r="AD19" s="405"/>
    </row>
    <row r="20" spans="1:30" x14ac:dyDescent="0.65">
      <c r="A20" s="333" t="s">
        <v>66</v>
      </c>
      <c r="B20" s="327">
        <v>4</v>
      </c>
      <c r="C20" s="334">
        <v>125552</v>
      </c>
      <c r="D20" s="335"/>
      <c r="E20" s="334">
        <v>118297</v>
      </c>
      <c r="F20" s="335"/>
      <c r="G20" s="334">
        <v>120722</v>
      </c>
      <c r="H20" s="335"/>
      <c r="I20" s="335">
        <v>112966</v>
      </c>
      <c r="L20" s="333" t="s">
        <v>66</v>
      </c>
      <c r="M20" s="327">
        <v>4</v>
      </c>
      <c r="N20" s="385">
        <v>65509</v>
      </c>
      <c r="O20" s="335"/>
      <c r="P20" s="385">
        <v>57187</v>
      </c>
      <c r="Q20" s="335"/>
      <c r="R20" s="385">
        <v>63484</v>
      </c>
      <c r="S20" s="335"/>
      <c r="T20" s="385">
        <v>54602</v>
      </c>
      <c r="V20" s="333" t="s">
        <v>66</v>
      </c>
      <c r="W20" s="327">
        <v>4</v>
      </c>
      <c r="X20" s="385">
        <f t="shared" si="0"/>
        <v>60043</v>
      </c>
      <c r="Y20" s="335"/>
      <c r="Z20" s="385"/>
      <c r="AA20" s="335"/>
      <c r="AB20" s="385">
        <f t="shared" si="1"/>
        <v>57238</v>
      </c>
      <c r="AC20" s="335"/>
      <c r="AD20" s="403"/>
    </row>
    <row r="21" spans="1:30" x14ac:dyDescent="0.65">
      <c r="A21" s="333" t="s">
        <v>65</v>
      </c>
      <c r="C21" s="334">
        <v>94495</v>
      </c>
      <c r="D21" s="335"/>
      <c r="E21" s="334">
        <v>109969</v>
      </c>
      <c r="F21" s="335"/>
      <c r="G21" s="342">
        <v>0</v>
      </c>
      <c r="H21" s="335"/>
      <c r="I21" s="335">
        <v>74383</v>
      </c>
      <c r="L21" s="333" t="s">
        <v>65</v>
      </c>
      <c r="M21" s="327"/>
      <c r="N21" s="385">
        <v>51389</v>
      </c>
      <c r="O21" s="335"/>
      <c r="P21" s="385">
        <v>50382</v>
      </c>
      <c r="Q21" s="335"/>
      <c r="R21" s="385">
        <v>0</v>
      </c>
      <c r="S21" s="335"/>
      <c r="T21" s="385">
        <v>29097</v>
      </c>
      <c r="V21" s="333" t="s">
        <v>65</v>
      </c>
      <c r="W21" s="327"/>
      <c r="X21" s="385">
        <f t="shared" si="0"/>
        <v>43106</v>
      </c>
      <c r="Y21" s="335"/>
      <c r="Z21" s="385"/>
      <c r="AA21" s="335"/>
      <c r="AB21" s="385">
        <f t="shared" si="1"/>
        <v>0</v>
      </c>
      <c r="AC21" s="335"/>
      <c r="AD21" s="403"/>
    </row>
    <row r="22" spans="1:30" x14ac:dyDescent="0.65">
      <c r="A22" s="333" t="s">
        <v>156</v>
      </c>
      <c r="B22" s="327">
        <v>3</v>
      </c>
      <c r="C22" s="334">
        <f>G22</f>
        <v>15036</v>
      </c>
      <c r="D22" s="335"/>
      <c r="E22" s="334">
        <v>0</v>
      </c>
      <c r="F22" s="335"/>
      <c r="G22" s="334">
        <v>15036</v>
      </c>
      <c r="H22" s="335"/>
      <c r="I22" s="335">
        <v>0</v>
      </c>
      <c r="L22" s="333" t="s">
        <v>156</v>
      </c>
      <c r="M22" s="327">
        <v>3</v>
      </c>
      <c r="N22" s="385">
        <v>8951</v>
      </c>
      <c r="O22" s="335"/>
      <c r="P22" s="385">
        <v>0</v>
      </c>
      <c r="Q22" s="335"/>
      <c r="R22" s="385">
        <v>8951</v>
      </c>
      <c r="S22" s="335"/>
      <c r="T22" s="385">
        <v>0</v>
      </c>
      <c r="V22" s="333" t="s">
        <v>156</v>
      </c>
      <c r="W22" s="327">
        <v>3</v>
      </c>
      <c r="X22" s="385">
        <f t="shared" si="0"/>
        <v>6085</v>
      </c>
      <c r="Y22" s="335"/>
      <c r="Z22" s="385"/>
      <c r="AA22" s="335"/>
      <c r="AB22" s="385">
        <f t="shared" si="1"/>
        <v>6085</v>
      </c>
      <c r="AC22" s="335"/>
      <c r="AD22" s="403"/>
    </row>
    <row r="23" spans="1:30" x14ac:dyDescent="0.65">
      <c r="A23" s="333" t="s">
        <v>67</v>
      </c>
      <c r="B23" s="343"/>
      <c r="C23" s="334">
        <v>69131</v>
      </c>
      <c r="D23" s="335"/>
      <c r="E23" s="334">
        <v>75252</v>
      </c>
      <c r="F23" s="335"/>
      <c r="G23" s="334">
        <v>21333</v>
      </c>
      <c r="H23" s="335"/>
      <c r="I23" s="335">
        <v>58505</v>
      </c>
      <c r="L23" s="333" t="s">
        <v>67</v>
      </c>
      <c r="M23" s="327"/>
      <c r="N23" s="385">
        <v>37878</v>
      </c>
      <c r="O23" s="335"/>
      <c r="P23" s="385">
        <v>34216</v>
      </c>
      <c r="Q23" s="335"/>
      <c r="R23" s="385">
        <v>11097</v>
      </c>
      <c r="S23" s="335"/>
      <c r="T23" s="385">
        <v>24060</v>
      </c>
      <c r="V23" s="333" t="s">
        <v>67</v>
      </c>
      <c r="W23" s="327"/>
      <c r="X23" s="385">
        <f t="shared" si="0"/>
        <v>31253</v>
      </c>
      <c r="Y23" s="335"/>
      <c r="Z23" s="385"/>
      <c r="AA23" s="335"/>
      <c r="AB23" s="385">
        <f t="shared" si="1"/>
        <v>10236</v>
      </c>
      <c r="AC23" s="335"/>
      <c r="AD23" s="403"/>
    </row>
    <row r="24" spans="1:30" x14ac:dyDescent="0.65">
      <c r="A24" s="333" t="s">
        <v>68</v>
      </c>
      <c r="C24" s="334">
        <v>140643</v>
      </c>
      <c r="D24" s="335"/>
      <c r="E24" s="334">
        <v>108429</v>
      </c>
      <c r="F24" s="335"/>
      <c r="G24" s="334">
        <v>116776</v>
      </c>
      <c r="H24" s="335"/>
      <c r="I24" s="335">
        <f>91969</f>
        <v>91969</v>
      </c>
      <c r="L24" s="333" t="s">
        <v>68</v>
      </c>
      <c r="M24" s="327"/>
      <c r="N24" s="385">
        <v>56596</v>
      </c>
      <c r="O24" s="335"/>
      <c r="P24" s="385">
        <v>54193</v>
      </c>
      <c r="Q24" s="335"/>
      <c r="R24" s="385">
        <v>43739</v>
      </c>
      <c r="S24" s="335"/>
      <c r="T24" s="385">
        <v>47599</v>
      </c>
      <c r="V24" s="333" t="s">
        <v>68</v>
      </c>
      <c r="W24" s="327"/>
      <c r="X24" s="385">
        <f t="shared" si="0"/>
        <v>84047</v>
      </c>
      <c r="Y24" s="335"/>
      <c r="Z24" s="385"/>
      <c r="AA24" s="335"/>
      <c r="AB24" s="385">
        <f t="shared" si="1"/>
        <v>73037</v>
      </c>
      <c r="AC24" s="335"/>
      <c r="AD24" s="403"/>
    </row>
    <row r="25" spans="1:30" x14ac:dyDescent="0.65">
      <c r="A25" s="333" t="s">
        <v>157</v>
      </c>
      <c r="C25" s="334">
        <v>42803</v>
      </c>
      <c r="D25" s="335"/>
      <c r="E25" s="334">
        <v>82212</v>
      </c>
      <c r="F25" s="335"/>
      <c r="G25" s="334">
        <v>42803</v>
      </c>
      <c r="H25" s="335"/>
      <c r="I25" s="335">
        <v>82212</v>
      </c>
      <c r="L25" s="333" t="s">
        <v>157</v>
      </c>
      <c r="M25" s="327"/>
      <c r="N25" s="385">
        <v>29995</v>
      </c>
      <c r="O25" s="335"/>
      <c r="P25" s="385">
        <v>55688</v>
      </c>
      <c r="Q25" s="335"/>
      <c r="R25" s="385">
        <v>29995</v>
      </c>
      <c r="S25" s="335"/>
      <c r="T25" s="385">
        <v>55688</v>
      </c>
      <c r="V25" s="333" t="s">
        <v>157</v>
      </c>
      <c r="W25" s="327"/>
      <c r="X25" s="385">
        <f t="shared" si="0"/>
        <v>12808</v>
      </c>
      <c r="Y25" s="335"/>
      <c r="Z25" s="385"/>
      <c r="AA25" s="335"/>
      <c r="AB25" s="385">
        <f t="shared" si="1"/>
        <v>12808</v>
      </c>
      <c r="AC25" s="335"/>
      <c r="AD25" s="403"/>
    </row>
    <row r="26" spans="1:30" x14ac:dyDescent="0.65">
      <c r="A26" s="333" t="s">
        <v>129</v>
      </c>
      <c r="C26" s="334">
        <v>-24158</v>
      </c>
      <c r="D26" s="335"/>
      <c r="E26" s="334">
        <v>-60453</v>
      </c>
      <c r="F26" s="335"/>
      <c r="G26" s="334">
        <v>-24311</v>
      </c>
      <c r="H26" s="335"/>
      <c r="I26" s="335">
        <v>-60453</v>
      </c>
      <c r="L26" s="333" t="s">
        <v>176</v>
      </c>
      <c r="M26" s="327"/>
      <c r="N26" s="385">
        <v>-7033</v>
      </c>
      <c r="O26" s="335"/>
      <c r="P26" s="385">
        <v>-60843</v>
      </c>
      <c r="Q26" s="335"/>
      <c r="R26" s="385">
        <v>-7081</v>
      </c>
      <c r="S26" s="335"/>
      <c r="T26" s="385">
        <v>-60843</v>
      </c>
      <c r="V26" s="333" t="s">
        <v>176</v>
      </c>
      <c r="W26" s="327"/>
      <c r="X26" s="385">
        <f t="shared" si="0"/>
        <v>-17125</v>
      </c>
      <c r="Y26" s="335"/>
      <c r="Z26" s="385"/>
      <c r="AA26" s="335"/>
      <c r="AB26" s="385">
        <f t="shared" si="1"/>
        <v>-17230</v>
      </c>
      <c r="AC26" s="335"/>
      <c r="AD26" s="403"/>
    </row>
    <row r="27" spans="1:30" x14ac:dyDescent="0.65">
      <c r="A27" s="333" t="s">
        <v>70</v>
      </c>
      <c r="B27" s="327">
        <v>4</v>
      </c>
      <c r="C27" s="336">
        <v>3858</v>
      </c>
      <c r="D27" s="344"/>
      <c r="E27" s="334">
        <v>1982</v>
      </c>
      <c r="F27" s="344"/>
      <c r="G27" s="336">
        <v>3276</v>
      </c>
      <c r="H27" s="344"/>
      <c r="I27" s="335">
        <v>2286</v>
      </c>
      <c r="L27" s="333" t="s">
        <v>70</v>
      </c>
      <c r="M27" s="327">
        <v>4</v>
      </c>
      <c r="N27" s="386">
        <v>2036</v>
      </c>
      <c r="O27" s="344"/>
      <c r="P27" s="386">
        <v>150</v>
      </c>
      <c r="Q27" s="344"/>
      <c r="R27" s="386">
        <v>1505</v>
      </c>
      <c r="S27" s="344"/>
      <c r="T27" s="386">
        <v>338</v>
      </c>
      <c r="V27" s="333" t="s">
        <v>70</v>
      </c>
      <c r="W27" s="327">
        <v>4</v>
      </c>
      <c r="X27" s="386">
        <f t="shared" si="0"/>
        <v>1822</v>
      </c>
      <c r="Y27" s="335"/>
      <c r="Z27" s="385"/>
      <c r="AA27" s="335"/>
      <c r="AB27" s="386">
        <f t="shared" si="1"/>
        <v>1771</v>
      </c>
      <c r="AC27" s="344"/>
      <c r="AD27" s="403"/>
    </row>
    <row r="28" spans="1:30" ht="22" x14ac:dyDescent="0.7">
      <c r="A28" s="338" t="s">
        <v>71</v>
      </c>
      <c r="B28" s="326"/>
      <c r="C28" s="345">
        <f>SUM(C20:C27)</f>
        <v>467360</v>
      </c>
      <c r="D28" s="340"/>
      <c r="E28" s="345">
        <f>SUM(E20:E27)</f>
        <v>435688</v>
      </c>
      <c r="F28" s="340"/>
      <c r="G28" s="345">
        <f>SUM(G20:G27)</f>
        <v>295635</v>
      </c>
      <c r="H28" s="340"/>
      <c r="I28" s="345">
        <f>SUM(I20:I27)</f>
        <v>361868</v>
      </c>
      <c r="L28" s="338" t="s">
        <v>71</v>
      </c>
      <c r="M28" s="326"/>
      <c r="N28" s="345">
        <v>245321</v>
      </c>
      <c r="O28" s="340"/>
      <c r="P28" s="345">
        <v>190973</v>
      </c>
      <c r="Q28" s="340"/>
      <c r="R28" s="345">
        <v>151690</v>
      </c>
      <c r="S28" s="340"/>
      <c r="T28" s="345">
        <v>150541</v>
      </c>
      <c r="V28" s="338" t="s">
        <v>71</v>
      </c>
      <c r="W28" s="326"/>
      <c r="X28" s="345">
        <f t="shared" si="0"/>
        <v>222039</v>
      </c>
      <c r="Y28" s="335"/>
      <c r="Z28" s="385"/>
      <c r="AA28" s="335"/>
      <c r="AB28" s="345">
        <f t="shared" si="1"/>
        <v>143945</v>
      </c>
      <c r="AC28" s="340"/>
      <c r="AD28" s="404"/>
    </row>
    <row r="29" spans="1:30" ht="22" x14ac:dyDescent="0.7">
      <c r="A29" s="338"/>
      <c r="C29" s="340"/>
      <c r="D29" s="340"/>
      <c r="E29" s="340"/>
      <c r="F29" s="340"/>
      <c r="G29" s="340"/>
      <c r="H29" s="340"/>
      <c r="I29" s="340"/>
      <c r="L29" s="338"/>
      <c r="M29" s="327"/>
      <c r="N29" s="340"/>
      <c r="O29" s="340"/>
      <c r="P29" s="340"/>
      <c r="Q29" s="340"/>
      <c r="R29" s="340"/>
      <c r="S29" s="340"/>
      <c r="T29" s="340"/>
      <c r="V29" s="338"/>
      <c r="W29" s="327"/>
      <c r="X29" s="340">
        <f t="shared" si="0"/>
        <v>0</v>
      </c>
      <c r="Y29" s="335"/>
      <c r="Z29" s="385"/>
      <c r="AA29" s="335"/>
      <c r="AB29" s="340">
        <f t="shared" si="1"/>
        <v>0</v>
      </c>
      <c r="AC29" s="340"/>
      <c r="AD29" s="404"/>
    </row>
    <row r="30" spans="1:30" ht="22" x14ac:dyDescent="0.7">
      <c r="A30" s="346" t="s">
        <v>72</v>
      </c>
      <c r="B30" s="327">
        <v>12</v>
      </c>
      <c r="C30" s="347">
        <f>C17-C28</f>
        <v>10858</v>
      </c>
      <c r="D30" s="347"/>
      <c r="E30" s="347">
        <f>E17-E28</f>
        <v>112250</v>
      </c>
      <c r="F30" s="347"/>
      <c r="G30" s="347">
        <f>G17-G28</f>
        <v>17147</v>
      </c>
      <c r="H30" s="347"/>
      <c r="I30" s="347">
        <f>I17-I28</f>
        <v>126124</v>
      </c>
      <c r="L30" s="346" t="s">
        <v>72</v>
      </c>
      <c r="M30" s="327">
        <v>12</v>
      </c>
      <c r="N30" s="347">
        <v>12405</v>
      </c>
      <c r="O30" s="347"/>
      <c r="P30" s="347">
        <v>69014</v>
      </c>
      <c r="Q30" s="347"/>
      <c r="R30" s="347">
        <v>14809</v>
      </c>
      <c r="S30" s="347"/>
      <c r="T30" s="347">
        <v>72243</v>
      </c>
      <c r="V30" s="346" t="s">
        <v>72</v>
      </c>
      <c r="W30" s="327">
        <v>12</v>
      </c>
      <c r="X30" s="347">
        <f t="shared" si="0"/>
        <v>-1547</v>
      </c>
      <c r="Y30" s="335"/>
      <c r="Z30" s="385"/>
      <c r="AA30" s="335"/>
      <c r="AB30" s="347">
        <f t="shared" si="1"/>
        <v>2338</v>
      </c>
      <c r="AC30" s="347"/>
      <c r="AD30" s="406"/>
    </row>
    <row r="31" spans="1:30" x14ac:dyDescent="0.65">
      <c r="A31" s="333" t="s">
        <v>73</v>
      </c>
      <c r="B31" s="327">
        <v>3</v>
      </c>
      <c r="C31" s="335">
        <f>-4880+1373</f>
        <v>-3507</v>
      </c>
      <c r="D31" s="335"/>
      <c r="E31" s="334">
        <f>-24523-451</f>
        <v>-24974</v>
      </c>
      <c r="F31" s="335"/>
      <c r="G31" s="335">
        <f>-5930+1373</f>
        <v>-4557</v>
      </c>
      <c r="H31" s="335"/>
      <c r="I31" s="335">
        <f>-27493-451</f>
        <v>-27944</v>
      </c>
      <c r="L31" s="333" t="s">
        <v>73</v>
      </c>
      <c r="M31" s="327">
        <v>3</v>
      </c>
      <c r="N31" s="385">
        <v>-3504</v>
      </c>
      <c r="O31" s="335"/>
      <c r="P31" s="335">
        <v>-14612</v>
      </c>
      <c r="Q31" s="335"/>
      <c r="R31" s="335">
        <v>-3779</v>
      </c>
      <c r="S31" s="335"/>
      <c r="T31" s="335">
        <v>-15828</v>
      </c>
      <c r="V31" s="333" t="s">
        <v>73</v>
      </c>
      <c r="W31" s="327">
        <v>3</v>
      </c>
      <c r="X31" s="385">
        <f t="shared" si="0"/>
        <v>-3</v>
      </c>
      <c r="Y31" s="335"/>
      <c r="Z31" s="385"/>
      <c r="AA31" s="335"/>
      <c r="AB31" s="385">
        <f t="shared" si="1"/>
        <v>-778</v>
      </c>
      <c r="AC31" s="335"/>
      <c r="AD31" s="405"/>
    </row>
    <row r="32" spans="1:30" ht="22.5" thickBot="1" x14ac:dyDescent="0.75">
      <c r="A32" s="338" t="s">
        <v>74</v>
      </c>
      <c r="C32" s="348">
        <f>SUM(C30:C31)</f>
        <v>7351</v>
      </c>
      <c r="D32" s="347"/>
      <c r="E32" s="348">
        <f>SUM(E30:E31)</f>
        <v>87276</v>
      </c>
      <c r="F32" s="347"/>
      <c r="G32" s="348">
        <f>SUM(G30:G31)</f>
        <v>12590</v>
      </c>
      <c r="H32" s="347"/>
      <c r="I32" s="348">
        <f>SUM(I30:I31)</f>
        <v>98180</v>
      </c>
      <c r="L32" s="338" t="s">
        <v>74</v>
      </c>
      <c r="M32" s="327"/>
      <c r="N32" s="348">
        <v>8901</v>
      </c>
      <c r="O32" s="347"/>
      <c r="P32" s="348">
        <v>54402</v>
      </c>
      <c r="Q32" s="347"/>
      <c r="R32" s="348">
        <v>11030</v>
      </c>
      <c r="S32" s="347"/>
      <c r="T32" s="348">
        <v>56415</v>
      </c>
      <c r="V32" s="338" t="s">
        <v>74</v>
      </c>
      <c r="W32" s="327"/>
      <c r="X32" s="348">
        <f t="shared" si="0"/>
        <v>-1550</v>
      </c>
      <c r="Y32" s="335"/>
      <c r="Z32" s="385"/>
      <c r="AA32" s="335"/>
      <c r="AB32" s="348">
        <f t="shared" si="1"/>
        <v>1560</v>
      </c>
      <c r="AC32" s="347"/>
      <c r="AD32" s="406"/>
    </row>
    <row r="33" spans="1:30" ht="22.5" thickTop="1" x14ac:dyDescent="0.7">
      <c r="A33" s="323"/>
      <c r="C33" s="335"/>
      <c r="D33" s="335"/>
      <c r="E33" s="335"/>
      <c r="F33" s="335"/>
      <c r="G33" s="335"/>
      <c r="H33" s="335"/>
      <c r="I33" s="335"/>
      <c r="L33" s="323"/>
      <c r="M33" s="327"/>
      <c r="N33" s="335"/>
      <c r="O33" s="335"/>
      <c r="P33" s="335"/>
      <c r="Q33" s="335"/>
      <c r="R33" s="335"/>
      <c r="S33" s="335"/>
      <c r="T33" s="335"/>
      <c r="V33" s="323"/>
      <c r="W33" s="327"/>
      <c r="X33" s="335">
        <f t="shared" si="0"/>
        <v>0</v>
      </c>
      <c r="Y33" s="335"/>
      <c r="Z33" s="385"/>
      <c r="AA33" s="335"/>
      <c r="AB33" s="335">
        <f t="shared" si="1"/>
        <v>0</v>
      </c>
      <c r="AC33" s="335"/>
      <c r="AD33" s="405"/>
    </row>
    <row r="34" spans="1:30" ht="22" x14ac:dyDescent="0.7">
      <c r="A34" s="338" t="s">
        <v>130</v>
      </c>
      <c r="C34" s="335"/>
      <c r="D34" s="335"/>
      <c r="E34" s="335"/>
      <c r="F34" s="335"/>
      <c r="G34" s="335"/>
      <c r="H34" s="335"/>
      <c r="I34" s="335"/>
      <c r="L34" s="338" t="s">
        <v>130</v>
      </c>
      <c r="M34" s="327"/>
      <c r="N34" s="335"/>
      <c r="O34" s="335"/>
      <c r="P34" s="335"/>
      <c r="Q34" s="335"/>
      <c r="R34" s="335"/>
      <c r="S34" s="335"/>
      <c r="T34" s="335"/>
      <c r="V34" s="338" t="s">
        <v>130</v>
      </c>
      <c r="W34" s="327"/>
      <c r="X34" s="335">
        <f t="shared" si="0"/>
        <v>0</v>
      </c>
      <c r="Y34" s="335"/>
      <c r="Z34" s="385"/>
      <c r="AA34" s="335"/>
      <c r="AB34" s="335">
        <f t="shared" si="1"/>
        <v>0</v>
      </c>
      <c r="AC34" s="335"/>
      <c r="AD34" s="405"/>
    </row>
    <row r="35" spans="1:30" ht="22" x14ac:dyDescent="0.7">
      <c r="A35" s="349" t="s">
        <v>76</v>
      </c>
      <c r="C35" s="335"/>
      <c r="D35" s="335"/>
      <c r="E35" s="335"/>
      <c r="F35" s="335"/>
      <c r="G35" s="335"/>
      <c r="H35" s="335"/>
      <c r="I35" s="335"/>
      <c r="L35" s="349" t="s">
        <v>76</v>
      </c>
      <c r="M35" s="327"/>
      <c r="N35" s="335"/>
      <c r="O35" s="335"/>
      <c r="P35" s="335"/>
      <c r="Q35" s="335"/>
      <c r="R35" s="335"/>
      <c r="S35" s="335"/>
      <c r="T35" s="335"/>
      <c r="V35" s="349" t="s">
        <v>76</v>
      </c>
      <c r="W35" s="327"/>
      <c r="X35" s="335">
        <f t="shared" si="0"/>
        <v>0</v>
      </c>
      <c r="Y35" s="335"/>
      <c r="Z35" s="385"/>
      <c r="AA35" s="335"/>
      <c r="AB35" s="335">
        <f t="shared" si="1"/>
        <v>0</v>
      </c>
      <c r="AC35" s="335"/>
      <c r="AD35" s="405"/>
    </row>
    <row r="36" spans="1:30" ht="22" x14ac:dyDescent="0.7">
      <c r="A36" s="349" t="s">
        <v>77</v>
      </c>
      <c r="C36" s="335"/>
      <c r="D36" s="335"/>
      <c r="E36" s="335"/>
      <c r="F36" s="335"/>
      <c r="G36" s="335"/>
      <c r="H36" s="335"/>
      <c r="I36" s="335"/>
      <c r="L36" s="349" t="s">
        <v>77</v>
      </c>
      <c r="M36" s="327"/>
      <c r="N36" s="335"/>
      <c r="O36" s="335"/>
      <c r="P36" s="335"/>
      <c r="Q36" s="335"/>
      <c r="R36" s="335"/>
      <c r="S36" s="335"/>
      <c r="T36" s="335"/>
      <c r="V36" s="349" t="s">
        <v>77</v>
      </c>
      <c r="W36" s="327"/>
      <c r="X36" s="335">
        <f t="shared" si="0"/>
        <v>0</v>
      </c>
      <c r="Y36" s="335"/>
      <c r="Z36" s="385"/>
      <c r="AA36" s="335"/>
      <c r="AB36" s="335">
        <f t="shared" si="1"/>
        <v>0</v>
      </c>
      <c r="AC36" s="335"/>
      <c r="AD36" s="405"/>
    </row>
    <row r="37" spans="1:30" x14ac:dyDescent="0.65">
      <c r="A37" s="145" t="s">
        <v>131</v>
      </c>
      <c r="C37" s="350"/>
      <c r="D37" s="344"/>
      <c r="E37" s="350"/>
      <c r="F37" s="344"/>
      <c r="G37" s="350"/>
      <c r="H37" s="344"/>
      <c r="I37" s="350"/>
      <c r="L37" s="145" t="s">
        <v>131</v>
      </c>
      <c r="M37" s="327"/>
      <c r="N37" s="350"/>
      <c r="O37" s="344"/>
      <c r="P37" s="350"/>
      <c r="Q37" s="344"/>
      <c r="R37" s="350"/>
      <c r="S37" s="344"/>
      <c r="T37" s="350"/>
      <c r="V37" s="145" t="s">
        <v>131</v>
      </c>
      <c r="W37" s="327"/>
      <c r="X37" s="350">
        <f t="shared" si="0"/>
        <v>0</v>
      </c>
      <c r="Y37" s="335"/>
      <c r="Z37" s="385"/>
      <c r="AA37" s="335"/>
      <c r="AB37" s="350">
        <f t="shared" si="1"/>
        <v>0</v>
      </c>
      <c r="AC37" s="344"/>
      <c r="AD37" s="407"/>
    </row>
    <row r="38" spans="1:30" x14ac:dyDescent="0.65">
      <c r="A38" s="145" t="s">
        <v>78</v>
      </c>
      <c r="C38" s="335">
        <v>4114</v>
      </c>
      <c r="D38" s="344"/>
      <c r="E38" s="335">
        <v>355</v>
      </c>
      <c r="F38" s="344"/>
      <c r="G38" s="335">
        <v>3298</v>
      </c>
      <c r="H38" s="344"/>
      <c r="I38" s="350">
        <v>355</v>
      </c>
      <c r="L38" s="145" t="s">
        <v>78</v>
      </c>
      <c r="M38" s="327"/>
      <c r="N38" s="385">
        <v>4114</v>
      </c>
      <c r="O38" s="344"/>
      <c r="P38" s="335">
        <v>0</v>
      </c>
      <c r="Q38" s="344"/>
      <c r="R38" s="335">
        <v>3298</v>
      </c>
      <c r="S38" s="344"/>
      <c r="T38" s="350">
        <v>0</v>
      </c>
      <c r="V38" s="145" t="s">
        <v>78</v>
      </c>
      <c r="W38" s="327"/>
      <c r="X38" s="385">
        <f t="shared" si="0"/>
        <v>0</v>
      </c>
      <c r="Y38" s="335"/>
      <c r="Z38" s="385"/>
      <c r="AA38" s="335"/>
      <c r="AB38" s="385">
        <f t="shared" si="1"/>
        <v>0</v>
      </c>
      <c r="AC38" s="344"/>
      <c r="AD38" s="407"/>
    </row>
    <row r="39" spans="1:30" x14ac:dyDescent="0.65">
      <c r="A39" s="145" t="s">
        <v>79</v>
      </c>
      <c r="C39" s="350"/>
      <c r="D39" s="344"/>
      <c r="E39" s="350"/>
      <c r="F39" s="344"/>
      <c r="G39" s="350"/>
      <c r="H39" s="344"/>
      <c r="I39" s="350"/>
      <c r="L39" s="145" t="s">
        <v>79</v>
      </c>
      <c r="M39" s="327"/>
      <c r="N39" s="350"/>
      <c r="O39" s="344"/>
      <c r="P39" s="350"/>
      <c r="Q39" s="344"/>
      <c r="R39" s="350"/>
      <c r="S39" s="344"/>
      <c r="T39" s="350"/>
      <c r="V39" s="145" t="s">
        <v>79</v>
      </c>
      <c r="W39" s="327"/>
      <c r="X39" s="350">
        <f t="shared" si="0"/>
        <v>0</v>
      </c>
      <c r="Y39" s="335"/>
      <c r="Z39" s="385"/>
      <c r="AA39" s="335"/>
      <c r="AB39" s="350">
        <f t="shared" si="1"/>
        <v>0</v>
      </c>
      <c r="AC39" s="344"/>
      <c r="AD39" s="407"/>
    </row>
    <row r="40" spans="1:30" x14ac:dyDescent="0.65">
      <c r="A40" s="145" t="s">
        <v>77</v>
      </c>
      <c r="C40" s="337">
        <v>-823</v>
      </c>
      <c r="D40" s="335"/>
      <c r="E40" s="351">
        <v>-71</v>
      </c>
      <c r="F40" s="335"/>
      <c r="G40" s="337">
        <v>-660</v>
      </c>
      <c r="H40" s="335"/>
      <c r="I40" s="351">
        <v>-71</v>
      </c>
      <c r="L40" s="145" t="s">
        <v>77</v>
      </c>
      <c r="M40" s="327"/>
      <c r="N40" s="386">
        <v>-823</v>
      </c>
      <c r="O40" s="335"/>
      <c r="P40" s="337">
        <v>0</v>
      </c>
      <c r="Q40" s="335"/>
      <c r="R40" s="337">
        <v>-660</v>
      </c>
      <c r="S40" s="335"/>
      <c r="T40" s="351">
        <v>0</v>
      </c>
      <c r="V40" s="145" t="s">
        <v>77</v>
      </c>
      <c r="W40" s="327"/>
      <c r="X40" s="386">
        <f t="shared" si="0"/>
        <v>0</v>
      </c>
      <c r="Y40" s="335"/>
      <c r="Z40" s="385"/>
      <c r="AA40" s="335"/>
      <c r="AB40" s="386">
        <f t="shared" si="1"/>
        <v>0</v>
      </c>
      <c r="AC40" s="335"/>
      <c r="AD40" s="407"/>
    </row>
    <row r="41" spans="1:30" ht="22" x14ac:dyDescent="0.7">
      <c r="A41" s="338" t="s">
        <v>80</v>
      </c>
      <c r="C41" s="352"/>
      <c r="D41" s="335"/>
      <c r="E41" s="350"/>
      <c r="F41" s="335"/>
      <c r="G41" s="350"/>
      <c r="H41" s="335"/>
      <c r="I41" s="350"/>
      <c r="L41" s="338" t="s">
        <v>80</v>
      </c>
      <c r="M41" s="327"/>
      <c r="N41" s="352"/>
      <c r="O41" s="335"/>
      <c r="P41" s="350"/>
      <c r="Q41" s="335"/>
      <c r="R41" s="350"/>
      <c r="S41" s="335"/>
      <c r="T41" s="350"/>
      <c r="V41" s="338" t="s">
        <v>80</v>
      </c>
      <c r="W41" s="327"/>
      <c r="X41" s="352">
        <f t="shared" si="0"/>
        <v>0</v>
      </c>
      <c r="Y41" s="335"/>
      <c r="Z41" s="385"/>
      <c r="AA41" s="335"/>
      <c r="AB41" s="352">
        <f t="shared" si="1"/>
        <v>0</v>
      </c>
      <c r="AC41" s="335"/>
      <c r="AD41" s="407"/>
    </row>
    <row r="42" spans="1:30" ht="22" x14ac:dyDescent="0.7">
      <c r="A42" s="338" t="s">
        <v>77</v>
      </c>
      <c r="C42" s="347">
        <f>SUM(C38:C41)</f>
        <v>3291</v>
      </c>
      <c r="D42" s="340"/>
      <c r="E42" s="347">
        <f>SUM(E38:E40)</f>
        <v>284</v>
      </c>
      <c r="F42" s="340"/>
      <c r="G42" s="347">
        <f>SUM(G38:G41)</f>
        <v>2638</v>
      </c>
      <c r="H42" s="340"/>
      <c r="I42" s="347">
        <f>SUM(I38:I40)</f>
        <v>284</v>
      </c>
      <c r="L42" s="338" t="s">
        <v>77</v>
      </c>
      <c r="M42" s="327"/>
      <c r="N42" s="347">
        <v>3291</v>
      </c>
      <c r="O42" s="340"/>
      <c r="P42" s="347">
        <v>0</v>
      </c>
      <c r="Q42" s="340"/>
      <c r="R42" s="347">
        <v>2638</v>
      </c>
      <c r="S42" s="340"/>
      <c r="T42" s="347">
        <v>0</v>
      </c>
      <c r="V42" s="338" t="s">
        <v>77</v>
      </c>
      <c r="W42" s="327"/>
      <c r="X42" s="347">
        <f t="shared" si="0"/>
        <v>0</v>
      </c>
      <c r="Y42" s="335"/>
      <c r="Z42" s="385"/>
      <c r="AA42" s="335"/>
      <c r="AB42" s="347">
        <f t="shared" si="1"/>
        <v>0</v>
      </c>
      <c r="AC42" s="340"/>
      <c r="AD42" s="406"/>
    </row>
    <row r="43" spans="1:30" ht="22" x14ac:dyDescent="0.7">
      <c r="A43" s="353" t="s">
        <v>173</v>
      </c>
      <c r="C43" s="354">
        <f>SUM(C38:C40)</f>
        <v>3291</v>
      </c>
      <c r="D43" s="355"/>
      <c r="E43" s="354">
        <f>SUM(E37:E40)</f>
        <v>284</v>
      </c>
      <c r="F43" s="355"/>
      <c r="G43" s="354">
        <f>SUM(G38:G40)</f>
        <v>2638</v>
      </c>
      <c r="H43" s="355"/>
      <c r="I43" s="354">
        <f>SUM(I37:I40)</f>
        <v>284</v>
      </c>
      <c r="L43" s="353" t="s">
        <v>173</v>
      </c>
      <c r="M43" s="327"/>
      <c r="N43" s="354">
        <v>3291</v>
      </c>
      <c r="O43" s="355"/>
      <c r="P43" s="354">
        <v>0</v>
      </c>
      <c r="Q43" s="355"/>
      <c r="R43" s="354">
        <v>2638</v>
      </c>
      <c r="S43" s="355"/>
      <c r="T43" s="354">
        <v>0</v>
      </c>
      <c r="V43" s="353" t="s">
        <v>173</v>
      </c>
      <c r="W43" s="327"/>
      <c r="X43" s="354">
        <f t="shared" si="0"/>
        <v>0</v>
      </c>
      <c r="Y43" s="335"/>
      <c r="Z43" s="385"/>
      <c r="AA43" s="335"/>
      <c r="AB43" s="354">
        <f t="shared" si="1"/>
        <v>0</v>
      </c>
      <c r="AC43" s="355"/>
      <c r="AD43" s="408"/>
    </row>
    <row r="44" spans="1:30" ht="22.5" thickBot="1" x14ac:dyDescent="0.75">
      <c r="A44" s="323" t="s">
        <v>132</v>
      </c>
      <c r="C44" s="356">
        <f>C32+C43</f>
        <v>10642</v>
      </c>
      <c r="D44" s="335"/>
      <c r="E44" s="356">
        <f>E32+E43</f>
        <v>87560</v>
      </c>
      <c r="F44" s="335"/>
      <c r="G44" s="356">
        <f>G32+G43</f>
        <v>15228</v>
      </c>
      <c r="H44" s="335"/>
      <c r="I44" s="356">
        <f>I32+I43</f>
        <v>98464</v>
      </c>
      <c r="L44" s="323" t="s">
        <v>132</v>
      </c>
      <c r="M44" s="327"/>
      <c r="N44" s="356">
        <v>12192</v>
      </c>
      <c r="O44" s="335"/>
      <c r="P44" s="356">
        <v>54402</v>
      </c>
      <c r="Q44" s="335"/>
      <c r="R44" s="356">
        <v>13668</v>
      </c>
      <c r="S44" s="335"/>
      <c r="T44" s="356">
        <v>56415</v>
      </c>
      <c r="V44" s="323" t="s">
        <v>132</v>
      </c>
      <c r="W44" s="327"/>
      <c r="X44" s="356">
        <f t="shared" si="0"/>
        <v>-1550</v>
      </c>
      <c r="Y44" s="335"/>
      <c r="Z44" s="385"/>
      <c r="AA44" s="335"/>
      <c r="AB44" s="356">
        <f t="shared" si="1"/>
        <v>1560</v>
      </c>
      <c r="AC44" s="335"/>
      <c r="AD44" s="404"/>
    </row>
    <row r="45" spans="1:30" ht="23.5" thickTop="1" x14ac:dyDescent="0.7">
      <c r="A45" s="357" t="s">
        <v>165</v>
      </c>
      <c r="B45" s="357"/>
      <c r="C45" s="357"/>
      <c r="D45" s="357"/>
      <c r="E45" s="357"/>
      <c r="F45" s="357"/>
      <c r="G45" s="323"/>
      <c r="H45" s="323"/>
      <c r="I45" s="323"/>
      <c r="L45" s="395" t="s">
        <v>165</v>
      </c>
      <c r="M45" s="395"/>
      <c r="N45" s="395"/>
      <c r="O45" s="395"/>
      <c r="P45" s="395"/>
      <c r="Q45" s="395"/>
      <c r="R45" s="323"/>
      <c r="S45" s="323"/>
      <c r="T45" s="323"/>
      <c r="V45" s="395" t="s">
        <v>165</v>
      </c>
      <c r="W45" s="395"/>
      <c r="X45" s="395"/>
      <c r="Y45" s="395"/>
      <c r="Z45" s="395"/>
      <c r="AA45" s="395"/>
      <c r="AB45" s="395"/>
      <c r="AC45" s="323"/>
      <c r="AD45" s="397"/>
    </row>
    <row r="46" spans="1:30" ht="23" x14ac:dyDescent="0.7">
      <c r="A46" s="358" t="s">
        <v>150</v>
      </c>
      <c r="B46" s="357"/>
      <c r="C46" s="357"/>
      <c r="D46" s="357"/>
      <c r="E46" s="357"/>
      <c r="F46" s="357"/>
      <c r="G46" s="323"/>
      <c r="H46" s="323"/>
      <c r="I46" s="323"/>
      <c r="L46" s="358" t="s">
        <v>150</v>
      </c>
      <c r="M46" s="357"/>
      <c r="N46" s="357"/>
      <c r="O46" s="357"/>
      <c r="P46" s="357"/>
      <c r="Q46" s="357"/>
      <c r="R46" s="323"/>
      <c r="S46" s="323"/>
      <c r="T46" s="323"/>
      <c r="V46" s="358" t="s">
        <v>150</v>
      </c>
      <c r="W46" s="357"/>
      <c r="X46" s="357"/>
      <c r="Y46" s="357"/>
      <c r="Z46" s="357"/>
      <c r="AA46" s="357"/>
      <c r="AB46" s="357"/>
      <c r="AC46" s="323"/>
      <c r="AD46" s="397"/>
    </row>
    <row r="47" spans="1:30" ht="23" x14ac:dyDescent="0.7">
      <c r="A47" s="319" t="s">
        <v>55</v>
      </c>
      <c r="B47" s="324"/>
      <c r="C47" s="323"/>
      <c r="D47" s="323"/>
      <c r="E47" s="323"/>
      <c r="F47" s="323"/>
      <c r="G47" s="323"/>
      <c r="H47" s="323"/>
      <c r="I47" s="323"/>
      <c r="L47" s="319" t="s">
        <v>55</v>
      </c>
      <c r="M47" s="324"/>
      <c r="N47" s="323"/>
      <c r="O47" s="323"/>
      <c r="P47" s="323"/>
      <c r="Q47" s="323"/>
      <c r="R47" s="323"/>
      <c r="S47" s="323"/>
      <c r="T47" s="323"/>
      <c r="V47" s="319" t="s">
        <v>55</v>
      </c>
      <c r="W47" s="324"/>
      <c r="X47" s="323"/>
      <c r="Y47" s="323"/>
      <c r="Z47" s="323"/>
      <c r="AA47" s="323"/>
      <c r="AB47" s="323"/>
      <c r="AC47" s="323"/>
      <c r="AD47" s="397"/>
    </row>
    <row r="48" spans="1:30" ht="23" x14ac:dyDescent="0.7">
      <c r="A48" s="324"/>
      <c r="B48" s="324"/>
      <c r="C48" s="323"/>
      <c r="D48" s="323"/>
      <c r="E48" s="323"/>
      <c r="F48" s="323"/>
      <c r="G48" s="323"/>
      <c r="H48" s="323"/>
      <c r="I48" s="323"/>
      <c r="L48" s="324"/>
      <c r="M48" s="324"/>
      <c r="N48" s="323"/>
      <c r="O48" s="323"/>
      <c r="P48" s="323"/>
      <c r="Q48" s="323"/>
      <c r="R48" s="323"/>
      <c r="S48" s="323"/>
      <c r="T48" s="323"/>
      <c r="V48" s="324"/>
      <c r="W48" s="324"/>
      <c r="X48" s="323"/>
      <c r="Y48" s="323"/>
      <c r="Z48" s="323"/>
      <c r="AA48" s="323"/>
      <c r="AB48" s="323"/>
      <c r="AC48" s="323"/>
      <c r="AD48" s="397"/>
    </row>
    <row r="49" spans="1:30" ht="22" x14ac:dyDescent="0.7">
      <c r="A49" s="325"/>
      <c r="B49" s="326"/>
      <c r="C49" s="626" t="s">
        <v>2</v>
      </c>
      <c r="D49" s="626"/>
      <c r="E49" s="626"/>
      <c r="F49" s="323"/>
      <c r="G49" s="626" t="s">
        <v>3</v>
      </c>
      <c r="H49" s="626"/>
      <c r="I49" s="626"/>
      <c r="L49" s="325"/>
      <c r="M49" s="326"/>
      <c r="N49" s="392" t="s">
        <v>2</v>
      </c>
      <c r="O49" s="392"/>
      <c r="P49" s="392"/>
      <c r="Q49" s="323"/>
      <c r="R49" s="392" t="s">
        <v>3</v>
      </c>
      <c r="S49" s="392"/>
      <c r="T49" s="392"/>
      <c r="V49" s="325"/>
      <c r="W49" s="326"/>
      <c r="X49" s="392" t="s">
        <v>2</v>
      </c>
      <c r="Y49" s="392"/>
      <c r="Z49" s="392"/>
      <c r="AA49" s="323"/>
      <c r="AB49" s="392" t="s">
        <v>3</v>
      </c>
      <c r="AC49" s="392"/>
      <c r="AD49" s="398"/>
    </row>
    <row r="50" spans="1:30" ht="22" x14ac:dyDescent="0.7">
      <c r="A50" s="325"/>
      <c r="B50" s="326"/>
      <c r="C50" s="627" t="s">
        <v>170</v>
      </c>
      <c r="D50" s="627"/>
      <c r="E50" s="627"/>
      <c r="F50" s="323"/>
      <c r="G50" s="627" t="s">
        <v>170</v>
      </c>
      <c r="H50" s="627"/>
      <c r="I50" s="627"/>
      <c r="L50" s="325"/>
      <c r="M50" s="326"/>
      <c r="N50" s="393" t="s">
        <v>106</v>
      </c>
      <c r="O50" s="393"/>
      <c r="P50" s="393"/>
      <c r="Q50" s="323"/>
      <c r="R50" s="393" t="s">
        <v>106</v>
      </c>
      <c r="S50" s="393"/>
      <c r="T50" s="393"/>
      <c r="V50" s="325"/>
      <c r="W50" s="326"/>
      <c r="X50" s="393" t="s">
        <v>106</v>
      </c>
      <c r="Y50" s="393"/>
      <c r="Z50" s="393"/>
      <c r="AA50" s="323"/>
      <c r="AB50" s="393" t="s">
        <v>106</v>
      </c>
      <c r="AC50" s="393"/>
      <c r="AD50" s="399"/>
    </row>
    <row r="51" spans="1:30" ht="22" x14ac:dyDescent="0.7">
      <c r="A51" s="325"/>
      <c r="B51" s="326"/>
      <c r="C51" s="627" t="s">
        <v>168</v>
      </c>
      <c r="D51" s="627"/>
      <c r="E51" s="627"/>
      <c r="F51" s="323"/>
      <c r="G51" s="627" t="s">
        <v>168</v>
      </c>
      <c r="H51" s="627"/>
      <c r="I51" s="627"/>
      <c r="L51" s="325"/>
      <c r="M51" s="326"/>
      <c r="N51" s="393" t="s">
        <v>168</v>
      </c>
      <c r="O51" s="393"/>
      <c r="P51" s="393"/>
      <c r="Q51" s="323"/>
      <c r="R51" s="393" t="s">
        <v>168</v>
      </c>
      <c r="S51" s="393"/>
      <c r="T51" s="393"/>
      <c r="V51" s="325"/>
      <c r="W51" s="326"/>
      <c r="X51" s="393" t="s">
        <v>168</v>
      </c>
      <c r="Y51" s="393"/>
      <c r="Z51" s="393"/>
      <c r="AA51" s="323"/>
      <c r="AB51" s="393" t="s">
        <v>168</v>
      </c>
      <c r="AC51" s="393"/>
      <c r="AD51" s="399"/>
    </row>
    <row r="52" spans="1:30" x14ac:dyDescent="0.65">
      <c r="A52" s="325"/>
      <c r="B52" s="327" t="s">
        <v>7</v>
      </c>
      <c r="C52" s="328" t="s">
        <v>171</v>
      </c>
      <c r="D52" s="329"/>
      <c r="E52" s="328" t="s">
        <v>56</v>
      </c>
      <c r="F52" s="329"/>
      <c r="G52" s="328" t="s">
        <v>171</v>
      </c>
      <c r="H52" s="329"/>
      <c r="I52" s="328" t="s">
        <v>56</v>
      </c>
      <c r="L52" s="325"/>
      <c r="M52" s="327" t="s">
        <v>7</v>
      </c>
      <c r="N52" s="328" t="s">
        <v>171</v>
      </c>
      <c r="O52" s="329"/>
      <c r="P52" s="328" t="s">
        <v>56</v>
      </c>
      <c r="Q52" s="329"/>
      <c r="R52" s="328" t="s">
        <v>171</v>
      </c>
      <c r="S52" s="329"/>
      <c r="T52" s="328" t="s">
        <v>56</v>
      </c>
      <c r="V52" s="325"/>
      <c r="W52" s="327" t="s">
        <v>7</v>
      </c>
      <c r="X52" s="328" t="s">
        <v>171</v>
      </c>
      <c r="Y52" s="329"/>
      <c r="Z52" s="328"/>
      <c r="AA52" s="329"/>
      <c r="AB52" s="328" t="s">
        <v>171</v>
      </c>
      <c r="AC52" s="329"/>
      <c r="AD52" s="400"/>
    </row>
    <row r="53" spans="1:30" x14ac:dyDescent="0.65">
      <c r="A53" s="325"/>
      <c r="C53" s="328"/>
      <c r="D53" s="329"/>
      <c r="E53" s="328" t="s">
        <v>9</v>
      </c>
      <c r="F53" s="329"/>
      <c r="G53" s="328"/>
      <c r="H53" s="329"/>
      <c r="I53" s="328"/>
      <c r="L53" s="325"/>
      <c r="M53" s="327"/>
      <c r="N53" s="328"/>
      <c r="O53" s="329"/>
      <c r="P53" s="328" t="s">
        <v>9</v>
      </c>
      <c r="Q53" s="329"/>
      <c r="R53" s="328"/>
      <c r="S53" s="329"/>
      <c r="T53" s="328"/>
      <c r="V53" s="325"/>
      <c r="W53" s="327"/>
      <c r="X53" s="328"/>
      <c r="Y53" s="329"/>
      <c r="Z53" s="328"/>
      <c r="AA53" s="329"/>
      <c r="AB53" s="328"/>
      <c r="AC53" s="329"/>
      <c r="AD53" s="400"/>
    </row>
    <row r="54" spans="1:30" x14ac:dyDescent="0.65">
      <c r="A54" s="325"/>
      <c r="C54" s="628" t="s">
        <v>10</v>
      </c>
      <c r="D54" s="628"/>
      <c r="E54" s="628"/>
      <c r="F54" s="628"/>
      <c r="G54" s="628"/>
      <c r="H54" s="628"/>
      <c r="I54" s="628"/>
      <c r="L54" s="325"/>
      <c r="M54" s="327"/>
      <c r="N54" s="394" t="s">
        <v>10</v>
      </c>
      <c r="O54" s="394"/>
      <c r="P54" s="394"/>
      <c r="Q54" s="394"/>
      <c r="R54" s="394"/>
      <c r="S54" s="394"/>
      <c r="T54" s="394"/>
      <c r="V54" s="325"/>
      <c r="W54" s="327"/>
      <c r="X54" s="394" t="s">
        <v>10</v>
      </c>
      <c r="Y54" s="394"/>
      <c r="Z54" s="394"/>
      <c r="AA54" s="394"/>
      <c r="AB54" s="394"/>
      <c r="AC54" s="394"/>
      <c r="AD54" s="401"/>
    </row>
    <row r="55" spans="1:30" ht="22" x14ac:dyDescent="0.7">
      <c r="A55" s="353" t="s">
        <v>83</v>
      </c>
      <c r="B55" s="359"/>
      <c r="C55" s="360"/>
      <c r="D55" s="361"/>
      <c r="E55" s="360"/>
      <c r="F55" s="361"/>
      <c r="G55" s="360"/>
      <c r="H55" s="361"/>
      <c r="I55" s="360"/>
      <c r="L55" s="353" t="s">
        <v>83</v>
      </c>
      <c r="M55" s="359"/>
      <c r="N55" s="360"/>
      <c r="O55" s="361"/>
      <c r="P55" s="360"/>
      <c r="Q55" s="361"/>
      <c r="R55" s="360"/>
      <c r="S55" s="361"/>
      <c r="T55" s="360"/>
      <c r="V55" s="353" t="s">
        <v>83</v>
      </c>
      <c r="W55" s="359"/>
      <c r="X55" s="360"/>
      <c r="Y55" s="361"/>
      <c r="Z55" s="360"/>
      <c r="AA55" s="361"/>
      <c r="AB55" s="360"/>
      <c r="AC55" s="361"/>
      <c r="AD55" s="409"/>
    </row>
    <row r="56" spans="1:30" x14ac:dyDescent="0.65">
      <c r="A56" s="362" t="s">
        <v>84</v>
      </c>
      <c r="B56" s="359"/>
      <c r="C56" s="363">
        <f>C60-C59</f>
        <v>7853</v>
      </c>
      <c r="D56" s="364"/>
      <c r="E56" s="334">
        <f>E60-E58-E59</f>
        <v>90789</v>
      </c>
      <c r="F56" s="364"/>
      <c r="G56" s="363">
        <f>G32</f>
        <v>12590</v>
      </c>
      <c r="H56" s="364"/>
      <c r="I56" s="335">
        <f>I32</f>
        <v>98180</v>
      </c>
      <c r="L56" s="362" t="s">
        <v>84</v>
      </c>
      <c r="M56" s="359"/>
      <c r="N56" s="385">
        <v>9038</v>
      </c>
      <c r="O56" s="364"/>
      <c r="P56" s="335">
        <v>52779</v>
      </c>
      <c r="Q56" s="364"/>
      <c r="R56" s="335">
        <v>11030</v>
      </c>
      <c r="S56" s="364"/>
      <c r="T56" s="335">
        <v>56415</v>
      </c>
      <c r="V56" s="362" t="s">
        <v>84</v>
      </c>
      <c r="W56" s="359"/>
      <c r="X56" s="385">
        <f>C56-N56</f>
        <v>-1185</v>
      </c>
      <c r="Y56" s="335"/>
      <c r="Z56" s="385"/>
      <c r="AA56" s="335"/>
      <c r="AB56" s="385">
        <f t="shared" ref="AB56:AB58" si="2">G56-R56</f>
        <v>1560</v>
      </c>
      <c r="AC56" s="364"/>
      <c r="AD56" s="405"/>
    </row>
    <row r="57" spans="1:30" x14ac:dyDescent="0.65">
      <c r="A57" s="362" t="s">
        <v>148</v>
      </c>
      <c r="B57" s="359"/>
      <c r="C57" s="335"/>
      <c r="D57" s="364"/>
      <c r="E57" s="335"/>
      <c r="F57" s="364"/>
      <c r="G57" s="335"/>
      <c r="H57" s="364"/>
      <c r="I57" s="335"/>
      <c r="L57" s="362" t="s">
        <v>148</v>
      </c>
      <c r="M57" s="359"/>
      <c r="N57" s="364"/>
      <c r="O57" s="364"/>
      <c r="P57" s="335"/>
      <c r="Q57" s="364"/>
      <c r="R57" s="335"/>
      <c r="S57" s="364"/>
      <c r="T57" s="335"/>
      <c r="V57" s="362" t="s">
        <v>148</v>
      </c>
      <c r="W57" s="359"/>
      <c r="X57" s="385">
        <f t="shared" ref="X57:X60" si="3">C57-N57</f>
        <v>0</v>
      </c>
      <c r="Y57" s="335"/>
      <c r="Z57" s="385"/>
      <c r="AA57" s="335"/>
      <c r="AB57" s="364">
        <f t="shared" si="2"/>
        <v>0</v>
      </c>
      <c r="AC57" s="364"/>
      <c r="AD57" s="405"/>
    </row>
    <row r="58" spans="1:30" x14ac:dyDescent="0.65">
      <c r="A58" s="362" t="s">
        <v>149</v>
      </c>
      <c r="B58" s="359">
        <v>7</v>
      </c>
      <c r="C58" s="365">
        <v>0</v>
      </c>
      <c r="D58" s="364"/>
      <c r="E58" s="365">
        <v>954</v>
      </c>
      <c r="F58" s="364"/>
      <c r="G58" s="364">
        <v>0</v>
      </c>
      <c r="H58" s="364"/>
      <c r="I58" s="364">
        <v>0</v>
      </c>
      <c r="L58" s="362" t="s">
        <v>149</v>
      </c>
      <c r="M58" s="359">
        <v>7</v>
      </c>
      <c r="N58" s="364">
        <v>0</v>
      </c>
      <c r="O58" s="364"/>
      <c r="P58" s="365">
        <v>2829</v>
      </c>
      <c r="Q58" s="364"/>
      <c r="R58" s="335">
        <v>0</v>
      </c>
      <c r="S58" s="364"/>
      <c r="T58" s="364">
        <v>0</v>
      </c>
      <c r="V58" s="362" t="s">
        <v>149</v>
      </c>
      <c r="W58" s="359">
        <v>7</v>
      </c>
      <c r="X58" s="385">
        <f t="shared" si="3"/>
        <v>0</v>
      </c>
      <c r="Y58" s="335"/>
      <c r="Z58" s="385"/>
      <c r="AA58" s="335"/>
      <c r="AB58" s="364">
        <f t="shared" si="2"/>
        <v>0</v>
      </c>
      <c r="AC58" s="364"/>
      <c r="AD58" s="410"/>
    </row>
    <row r="59" spans="1:30" x14ac:dyDescent="0.65">
      <c r="A59" s="362" t="s">
        <v>85</v>
      </c>
      <c r="B59" s="359"/>
      <c r="C59" s="336">
        <v>-502</v>
      </c>
      <c r="D59" s="364"/>
      <c r="E59" s="336">
        <v>-4467</v>
      </c>
      <c r="F59" s="364"/>
      <c r="G59" s="366">
        <v>0</v>
      </c>
      <c r="H59" s="364"/>
      <c r="I59" s="366">
        <v>0</v>
      </c>
      <c r="L59" s="362" t="s">
        <v>85</v>
      </c>
      <c r="M59" s="359"/>
      <c r="N59" s="385">
        <v>-137</v>
      </c>
      <c r="O59" s="364"/>
      <c r="P59" s="335">
        <v>-1206</v>
      </c>
      <c r="Q59" s="364"/>
      <c r="R59" s="337">
        <v>0</v>
      </c>
      <c r="S59" s="364"/>
      <c r="T59" s="366">
        <v>0</v>
      </c>
      <c r="V59" s="362" t="s">
        <v>85</v>
      </c>
      <c r="W59" s="359"/>
      <c r="X59" s="385">
        <f>C59-N59</f>
        <v>-365</v>
      </c>
      <c r="Y59" s="335"/>
      <c r="Z59" s="385"/>
      <c r="AA59" s="335"/>
      <c r="AB59" s="385">
        <f t="shared" ref="AB59" si="4">G59-R59</f>
        <v>0</v>
      </c>
      <c r="AC59" s="364"/>
      <c r="AD59" s="410"/>
    </row>
    <row r="60" spans="1:30" ht="22.5" thickBot="1" x14ac:dyDescent="0.75">
      <c r="A60" s="346" t="s">
        <v>74</v>
      </c>
      <c r="B60" s="367"/>
      <c r="C60" s="368">
        <f>C32</f>
        <v>7351</v>
      </c>
      <c r="D60" s="369"/>
      <c r="E60" s="368">
        <f>E32</f>
        <v>87276</v>
      </c>
      <c r="F60" s="369"/>
      <c r="G60" s="368">
        <f>SUM(G56:G59)</f>
        <v>12590</v>
      </c>
      <c r="H60" s="369"/>
      <c r="I60" s="368">
        <f>SUM(I56:I59)</f>
        <v>98180</v>
      </c>
      <c r="L60" s="346" t="s">
        <v>74</v>
      </c>
      <c r="M60" s="367"/>
      <c r="N60" s="368">
        <v>8901</v>
      </c>
      <c r="O60" s="369"/>
      <c r="P60" s="368">
        <v>54402</v>
      </c>
      <c r="Q60" s="369"/>
      <c r="R60" s="368">
        <v>11030</v>
      </c>
      <c r="S60" s="369"/>
      <c r="T60" s="368">
        <v>56415</v>
      </c>
      <c r="V60" s="346" t="s">
        <v>74</v>
      </c>
      <c r="W60" s="367"/>
      <c r="X60" s="385">
        <f t="shared" si="3"/>
        <v>-1550</v>
      </c>
      <c r="Y60" s="369"/>
      <c r="Z60" s="368"/>
      <c r="AA60" s="369"/>
      <c r="AB60" s="368">
        <v>11030</v>
      </c>
      <c r="AC60" s="369"/>
      <c r="AD60" s="411"/>
    </row>
    <row r="61" spans="1:30" ht="22.5" thickTop="1" x14ac:dyDescent="0.7">
      <c r="A61" s="346"/>
      <c r="B61" s="367"/>
      <c r="C61" s="370"/>
      <c r="D61" s="370"/>
      <c r="E61" s="370"/>
      <c r="F61" s="370"/>
      <c r="G61" s="370"/>
      <c r="H61" s="370"/>
      <c r="I61" s="370"/>
      <c r="L61" s="346"/>
      <c r="M61" s="367"/>
      <c r="N61" s="370"/>
      <c r="O61" s="370"/>
      <c r="P61" s="370"/>
      <c r="Q61" s="370"/>
      <c r="R61" s="370"/>
      <c r="S61" s="370"/>
      <c r="T61" s="370"/>
      <c r="V61" s="346"/>
      <c r="W61" s="367"/>
      <c r="X61" s="370"/>
      <c r="Y61" s="370"/>
      <c r="Z61" s="370"/>
      <c r="AA61" s="370"/>
      <c r="AB61" s="370"/>
      <c r="AC61" s="370"/>
      <c r="AD61" s="412"/>
    </row>
    <row r="62" spans="1:30" ht="22" x14ac:dyDescent="0.7">
      <c r="A62" s="346" t="s">
        <v>174</v>
      </c>
      <c r="B62" s="359"/>
      <c r="C62" s="371"/>
      <c r="D62" s="371"/>
      <c r="E62" s="371"/>
      <c r="F62" s="371"/>
      <c r="G62" s="371"/>
      <c r="H62" s="371"/>
      <c r="I62" s="371"/>
      <c r="L62" s="346" t="s">
        <v>174</v>
      </c>
      <c r="M62" s="359"/>
      <c r="N62" s="371"/>
      <c r="O62" s="371"/>
      <c r="P62" s="371"/>
      <c r="Q62" s="371"/>
      <c r="R62" s="371"/>
      <c r="S62" s="371"/>
      <c r="T62" s="371"/>
      <c r="V62" s="346" t="s">
        <v>174</v>
      </c>
      <c r="W62" s="359"/>
      <c r="X62" s="371"/>
      <c r="Y62" s="371"/>
      <c r="Z62" s="371"/>
      <c r="AA62" s="371"/>
      <c r="AB62" s="371"/>
      <c r="AC62" s="371"/>
      <c r="AD62" s="413"/>
    </row>
    <row r="63" spans="1:30" x14ac:dyDescent="0.65">
      <c r="A63" s="362" t="s">
        <v>84</v>
      </c>
      <c r="B63" s="359"/>
      <c r="C63" s="335">
        <f>C67-C66</f>
        <v>11115</v>
      </c>
      <c r="D63" s="364"/>
      <c r="E63" s="335">
        <f>E67-E66-E65</f>
        <v>91073</v>
      </c>
      <c r="F63" s="364"/>
      <c r="G63" s="335">
        <f>G44</f>
        <v>15228</v>
      </c>
      <c r="H63" s="364"/>
      <c r="I63" s="335">
        <f>I44</f>
        <v>98464</v>
      </c>
      <c r="L63" s="362" t="s">
        <v>84</v>
      </c>
      <c r="M63" s="359"/>
      <c r="N63" s="385">
        <v>12329</v>
      </c>
      <c r="O63" s="364"/>
      <c r="P63" s="335">
        <v>52779</v>
      </c>
      <c r="Q63" s="364"/>
      <c r="R63" s="335">
        <v>13668</v>
      </c>
      <c r="S63" s="364"/>
      <c r="T63" s="335">
        <v>56415</v>
      </c>
      <c r="V63" s="362" t="s">
        <v>84</v>
      </c>
      <c r="W63" s="359"/>
      <c r="X63" s="385">
        <f>C63-N63</f>
        <v>-1214</v>
      </c>
      <c r="Y63" s="335"/>
      <c r="Z63" s="385"/>
      <c r="AA63" s="335"/>
      <c r="AB63" s="385">
        <f t="shared" ref="AB63" si="5">G63-R63</f>
        <v>1560</v>
      </c>
      <c r="AC63" s="350">
        <f t="shared" ref="AC63" si="6">H63-S63</f>
        <v>0</v>
      </c>
      <c r="AD63" s="405"/>
    </row>
    <row r="64" spans="1:30" x14ac:dyDescent="0.65">
      <c r="A64" s="362" t="s">
        <v>148</v>
      </c>
      <c r="B64" s="359"/>
      <c r="C64" s="335"/>
      <c r="D64" s="364"/>
      <c r="E64" s="335"/>
      <c r="F64" s="364"/>
      <c r="G64" s="335"/>
      <c r="H64" s="364"/>
      <c r="I64" s="335"/>
      <c r="L64" s="362" t="s">
        <v>148</v>
      </c>
      <c r="M64" s="359"/>
      <c r="N64" s="364"/>
      <c r="O64" s="364"/>
      <c r="P64" s="335"/>
      <c r="Q64" s="364"/>
      <c r="R64" s="335"/>
      <c r="S64" s="364"/>
      <c r="T64" s="335"/>
      <c r="V64" s="362" t="s">
        <v>148</v>
      </c>
      <c r="W64" s="359"/>
      <c r="X64" s="385">
        <f t="shared" ref="X64:X66" si="7">C64-N64</f>
        <v>0</v>
      </c>
      <c r="Y64" s="335"/>
      <c r="Z64" s="385"/>
      <c r="AA64" s="335"/>
      <c r="AB64" s="385">
        <f t="shared" ref="AB64:AB66" si="8">G64-R64</f>
        <v>0</v>
      </c>
      <c r="AC64" s="364"/>
      <c r="AD64" s="405"/>
    </row>
    <row r="65" spans="1:30" x14ac:dyDescent="0.65">
      <c r="A65" s="362" t="s">
        <v>149</v>
      </c>
      <c r="B65" s="359">
        <v>7</v>
      </c>
      <c r="C65" s="365">
        <v>0</v>
      </c>
      <c r="D65" s="364"/>
      <c r="E65" s="365">
        <v>954</v>
      </c>
      <c r="F65" s="364"/>
      <c r="G65" s="364">
        <v>0</v>
      </c>
      <c r="H65" s="364"/>
      <c r="I65" s="364">
        <v>0</v>
      </c>
      <c r="L65" s="362" t="s">
        <v>149</v>
      </c>
      <c r="M65" s="359">
        <v>7</v>
      </c>
      <c r="N65" s="364">
        <v>0</v>
      </c>
      <c r="O65" s="364"/>
      <c r="P65" s="365">
        <v>2829</v>
      </c>
      <c r="Q65" s="364"/>
      <c r="R65" s="335">
        <v>0</v>
      </c>
      <c r="S65" s="364"/>
      <c r="T65" s="364">
        <v>0</v>
      </c>
      <c r="V65" s="362" t="s">
        <v>149</v>
      </c>
      <c r="W65" s="359">
        <v>7</v>
      </c>
      <c r="X65" s="385">
        <f t="shared" si="7"/>
        <v>0</v>
      </c>
      <c r="Y65" s="335"/>
      <c r="Z65" s="385"/>
      <c r="AA65" s="335"/>
      <c r="AB65" s="385">
        <f t="shared" si="8"/>
        <v>0</v>
      </c>
      <c r="AC65" s="364"/>
      <c r="AD65" s="410"/>
    </row>
    <row r="66" spans="1:30" x14ac:dyDescent="0.65">
      <c r="A66" s="362" t="s">
        <v>85</v>
      </c>
      <c r="B66" s="359"/>
      <c r="C66" s="336">
        <v>-473</v>
      </c>
      <c r="D66" s="364"/>
      <c r="E66" s="335">
        <v>-4467</v>
      </c>
      <c r="F66" s="364"/>
      <c r="G66" s="366">
        <v>0</v>
      </c>
      <c r="H66" s="364"/>
      <c r="I66" s="366">
        <v>0</v>
      </c>
      <c r="L66" s="362" t="s">
        <v>85</v>
      </c>
      <c r="M66" s="359"/>
      <c r="N66" s="387">
        <v>-137</v>
      </c>
      <c r="O66" s="364"/>
      <c r="P66" s="335">
        <v>-1206</v>
      </c>
      <c r="Q66" s="364"/>
      <c r="R66" s="337">
        <v>0</v>
      </c>
      <c r="S66" s="364"/>
      <c r="T66" s="366">
        <v>0</v>
      </c>
      <c r="V66" s="362" t="s">
        <v>85</v>
      </c>
      <c r="W66" s="359"/>
      <c r="X66" s="385">
        <f t="shared" si="7"/>
        <v>-336</v>
      </c>
      <c r="Y66" s="335"/>
      <c r="Z66" s="385"/>
      <c r="AA66" s="335"/>
      <c r="AB66" s="385">
        <f t="shared" si="8"/>
        <v>0</v>
      </c>
      <c r="AC66" s="364"/>
      <c r="AD66" s="410"/>
    </row>
    <row r="67" spans="1:30" ht="22.5" thickBot="1" x14ac:dyDescent="0.75">
      <c r="A67" s="346" t="s">
        <v>132</v>
      </c>
      <c r="B67" s="367"/>
      <c r="C67" s="368">
        <f>C44</f>
        <v>10642</v>
      </c>
      <c r="D67" s="369"/>
      <c r="E67" s="368">
        <f>E44</f>
        <v>87560</v>
      </c>
      <c r="F67" s="369"/>
      <c r="G67" s="368">
        <f>SUM(G63:G66)</f>
        <v>15228</v>
      </c>
      <c r="H67" s="369"/>
      <c r="I67" s="368">
        <f>SUM(I63:I66)</f>
        <v>98464</v>
      </c>
      <c r="L67" s="346" t="s">
        <v>132</v>
      </c>
      <c r="M67" s="367"/>
      <c r="N67" s="368">
        <v>12192</v>
      </c>
      <c r="O67" s="369"/>
      <c r="P67" s="368">
        <v>54402</v>
      </c>
      <c r="Q67" s="369"/>
      <c r="R67" s="368">
        <v>13668</v>
      </c>
      <c r="S67" s="369"/>
      <c r="T67" s="368">
        <v>56415</v>
      </c>
      <c r="V67" s="346" t="s">
        <v>132</v>
      </c>
      <c r="W67" s="367"/>
      <c r="X67" s="368">
        <f t="shared" ref="X67" si="9">C67-N67</f>
        <v>-1550</v>
      </c>
      <c r="Y67" s="335"/>
      <c r="Z67" s="385"/>
      <c r="AA67" s="335"/>
      <c r="AB67" s="368">
        <f t="shared" ref="AB67" si="10">G67-R67</f>
        <v>1560</v>
      </c>
      <c r="AC67" s="369"/>
      <c r="AD67" s="411"/>
    </row>
    <row r="68" spans="1:30" ht="22.5" thickTop="1" x14ac:dyDescent="0.7">
      <c r="A68" s="353"/>
      <c r="B68" s="359"/>
      <c r="C68" s="372"/>
      <c r="D68" s="372"/>
      <c r="E68" s="372"/>
      <c r="F68" s="372"/>
      <c r="G68" s="372"/>
      <c r="H68" s="372"/>
      <c r="I68" s="372"/>
      <c r="L68" s="353"/>
      <c r="M68" s="359"/>
      <c r="N68" s="372"/>
      <c r="O68" s="372"/>
      <c r="P68" s="372"/>
      <c r="Q68" s="372"/>
      <c r="R68" s="372"/>
      <c r="S68" s="372"/>
      <c r="T68" s="372"/>
      <c r="V68" s="353"/>
      <c r="W68" s="359"/>
      <c r="X68" s="372"/>
      <c r="Y68" s="372"/>
      <c r="Z68" s="372"/>
      <c r="AA68" s="372"/>
      <c r="AB68" s="372"/>
      <c r="AC68" s="372"/>
      <c r="AD68" s="414"/>
    </row>
    <row r="69" spans="1:30" ht="22.5" thickBot="1" x14ac:dyDescent="0.75">
      <c r="A69" s="353" t="s">
        <v>134</v>
      </c>
      <c r="B69" s="359">
        <v>13</v>
      </c>
      <c r="C69" s="373">
        <f>C56/C90</f>
        <v>8.8436407601184125E-3</v>
      </c>
      <c r="D69" s="374"/>
      <c r="E69" s="373">
        <f>E56/E90</f>
        <v>0.10938433734939759</v>
      </c>
      <c r="F69" s="374"/>
      <c r="G69" s="373">
        <f>G56/G90</f>
        <v>1.4178204147445667E-2</v>
      </c>
      <c r="H69" s="374"/>
      <c r="I69" s="373">
        <f>I56/I90</f>
        <v>0.11828915662650602</v>
      </c>
      <c r="L69" s="353" t="s">
        <v>134</v>
      </c>
      <c r="M69" s="359">
        <v>13</v>
      </c>
      <c r="N69" s="373">
        <v>1.0178126217999519E-2</v>
      </c>
      <c r="O69" s="374"/>
      <c r="P69" s="373">
        <v>6.3589156626506022E-2</v>
      </c>
      <c r="Q69" s="374"/>
      <c r="R69" s="373">
        <v>1.2421413164918642E-2</v>
      </c>
      <c r="S69" s="374"/>
      <c r="T69" s="373">
        <v>6.796987951807229E-2</v>
      </c>
      <c r="V69" s="353" t="s">
        <v>134</v>
      </c>
      <c r="W69" s="359">
        <v>13</v>
      </c>
      <c r="X69" s="373"/>
      <c r="Y69" s="335"/>
      <c r="Z69" s="385"/>
      <c r="AA69" s="335"/>
      <c r="AB69" s="373"/>
      <c r="AC69" s="374"/>
      <c r="AD69" s="415"/>
    </row>
    <row r="70" spans="1:30" ht="22.5" thickTop="1" x14ac:dyDescent="0.7">
      <c r="A70" s="353"/>
      <c r="B70" s="359"/>
      <c r="C70" s="374"/>
      <c r="D70" s="374"/>
      <c r="E70" s="374"/>
      <c r="F70" s="374"/>
      <c r="G70" s="374"/>
      <c r="H70" s="374"/>
      <c r="I70" s="374"/>
      <c r="L70" s="353"/>
      <c r="M70" s="359"/>
      <c r="N70" s="374"/>
      <c r="O70" s="374"/>
      <c r="P70" s="374"/>
      <c r="Q70" s="374"/>
      <c r="R70" s="374"/>
      <c r="S70" s="374"/>
      <c r="T70" s="374"/>
      <c r="V70" s="353"/>
      <c r="W70" s="359"/>
      <c r="X70" s="374"/>
      <c r="Y70" s="374"/>
      <c r="Z70" s="374"/>
      <c r="AA70" s="374"/>
      <c r="AB70" s="374"/>
      <c r="AC70" s="374"/>
      <c r="AD70" s="415"/>
    </row>
    <row r="71" spans="1:30" x14ac:dyDescent="0.65">
      <c r="C71" s="375">
        <f>C67-C44</f>
        <v>0</v>
      </c>
      <c r="D71" s="375">
        <f t="shared" ref="D71:F71" si="11">D67-D44</f>
        <v>0</v>
      </c>
      <c r="E71" s="375">
        <f>E67-E44</f>
        <v>0</v>
      </c>
      <c r="F71" s="375">
        <f t="shared" si="11"/>
        <v>0</v>
      </c>
      <c r="G71" s="375">
        <f>G67-G44</f>
        <v>0</v>
      </c>
      <c r="H71" s="375"/>
      <c r="I71" s="375">
        <f>I67-I44</f>
        <v>0</v>
      </c>
      <c r="N71" s="375">
        <v>0</v>
      </c>
      <c r="R71" s="375">
        <v>0</v>
      </c>
      <c r="X71" s="375">
        <v>0</v>
      </c>
      <c r="AB71" s="375">
        <v>0</v>
      </c>
    </row>
    <row r="73" spans="1:30" x14ac:dyDescent="0.65">
      <c r="C73" s="377">
        <v>43465</v>
      </c>
      <c r="E73" s="377">
        <v>43100</v>
      </c>
      <c r="G73" s="377">
        <v>43465</v>
      </c>
      <c r="I73" s="377">
        <v>43100</v>
      </c>
      <c r="N73" s="377">
        <v>43465</v>
      </c>
      <c r="P73" s="377">
        <v>43100</v>
      </c>
      <c r="R73" s="377">
        <v>43465</v>
      </c>
      <c r="T73" s="377">
        <v>43100</v>
      </c>
      <c r="X73" s="377">
        <v>43465</v>
      </c>
      <c r="Z73" s="377"/>
      <c r="AB73" s="377">
        <v>43465</v>
      </c>
      <c r="AD73" s="417"/>
    </row>
    <row r="74" spans="1:30" x14ac:dyDescent="0.65">
      <c r="A74" s="378" t="s">
        <v>89</v>
      </c>
      <c r="B74" s="379">
        <v>6800000</v>
      </c>
      <c r="C74" s="379">
        <f>B74</f>
        <v>6800000</v>
      </c>
      <c r="D74" s="379"/>
      <c r="E74" s="379"/>
      <c r="F74" s="379"/>
      <c r="G74" s="379">
        <f>B74</f>
        <v>6800000</v>
      </c>
      <c r="L74" s="378" t="s">
        <v>89</v>
      </c>
      <c r="M74" s="389">
        <v>6800000</v>
      </c>
      <c r="N74" s="379">
        <v>6800000</v>
      </c>
      <c r="O74" s="379"/>
      <c r="P74" s="379"/>
      <c r="Q74" s="379"/>
      <c r="R74" s="379">
        <v>6800000</v>
      </c>
      <c r="V74" s="378" t="s">
        <v>89</v>
      </c>
      <c r="W74" s="389">
        <v>6800000</v>
      </c>
      <c r="X74" s="379">
        <v>6800000</v>
      </c>
      <c r="Y74" s="379"/>
      <c r="Z74" s="379"/>
      <c r="AA74" s="379"/>
      <c r="AB74" s="379">
        <v>6800000</v>
      </c>
    </row>
    <row r="75" spans="1:30" x14ac:dyDescent="0.65">
      <c r="A75" s="380">
        <v>43153</v>
      </c>
      <c r="B75" s="379">
        <v>1500000</v>
      </c>
      <c r="C75" s="379">
        <f>G75</f>
        <v>1286301</v>
      </c>
      <c r="D75" s="379"/>
      <c r="E75" s="379"/>
      <c r="F75" s="379"/>
      <c r="G75" s="379">
        <f>ROUND(B75*(G73-A75+1)/(365),0)</f>
        <v>1286301</v>
      </c>
      <c r="L75" s="380">
        <v>43153</v>
      </c>
      <c r="M75" s="389">
        <v>1500000</v>
      </c>
      <c r="N75" s="379">
        <v>1286301</v>
      </c>
      <c r="O75" s="379"/>
      <c r="P75" s="379"/>
      <c r="Q75" s="379"/>
      <c r="R75" s="379">
        <v>1286301</v>
      </c>
      <c r="V75" s="380">
        <v>43153</v>
      </c>
      <c r="W75" s="389">
        <v>1500000</v>
      </c>
      <c r="X75" s="379">
        <v>1286301</v>
      </c>
      <c r="Y75" s="379"/>
      <c r="Z75" s="379"/>
      <c r="AA75" s="379"/>
      <c r="AB75" s="379">
        <v>1286301</v>
      </c>
    </row>
    <row r="76" spans="1:30" x14ac:dyDescent="0.65">
      <c r="A76" s="380">
        <v>43291</v>
      </c>
      <c r="B76" s="379">
        <v>430000</v>
      </c>
      <c r="C76" s="379">
        <f>G76</f>
        <v>206164</v>
      </c>
      <c r="D76" s="379"/>
      <c r="E76" s="379"/>
      <c r="F76" s="379"/>
      <c r="G76" s="379">
        <f>ROUND(B76*(G73-A76+1)/(365),0)</f>
        <v>206164</v>
      </c>
      <c r="L76" s="380">
        <v>43291</v>
      </c>
      <c r="M76" s="389">
        <v>430000</v>
      </c>
      <c r="N76" s="379">
        <v>206164</v>
      </c>
      <c r="O76" s="379"/>
      <c r="P76" s="379"/>
      <c r="Q76" s="379"/>
      <c r="R76" s="379">
        <v>206164</v>
      </c>
      <c r="V76" s="380">
        <v>43291</v>
      </c>
      <c r="W76" s="389">
        <v>430000</v>
      </c>
      <c r="X76" s="379">
        <v>206164</v>
      </c>
      <c r="Y76" s="379"/>
      <c r="Z76" s="379"/>
      <c r="AA76" s="379"/>
      <c r="AB76" s="379">
        <v>206164</v>
      </c>
    </row>
    <row r="77" spans="1:30" x14ac:dyDescent="0.65">
      <c r="A77" s="380">
        <v>43459</v>
      </c>
      <c r="B77" s="379">
        <v>149827</v>
      </c>
      <c r="C77" s="379">
        <f>G77</f>
        <v>2873</v>
      </c>
      <c r="D77" s="379"/>
      <c r="E77" s="379"/>
      <c r="F77" s="379"/>
      <c r="G77" s="379">
        <f>ROUND(B77*(G73-A77+1)/(365),0)</f>
        <v>2873</v>
      </c>
      <c r="L77" s="380">
        <v>43459</v>
      </c>
      <c r="M77" s="389">
        <v>149827</v>
      </c>
      <c r="N77" s="379">
        <v>2873</v>
      </c>
      <c r="O77" s="379"/>
      <c r="P77" s="379"/>
      <c r="Q77" s="379"/>
      <c r="R77" s="379">
        <v>2873</v>
      </c>
      <c r="V77" s="380">
        <v>43459</v>
      </c>
      <c r="W77" s="389">
        <v>149827</v>
      </c>
      <c r="X77" s="379">
        <v>2873</v>
      </c>
      <c r="Y77" s="379"/>
      <c r="Z77" s="379"/>
      <c r="AA77" s="379"/>
      <c r="AB77" s="379">
        <v>2873</v>
      </c>
    </row>
    <row r="78" spans="1:30" ht="22" thickBot="1" x14ac:dyDescent="0.7">
      <c r="A78" s="378" t="s">
        <v>142</v>
      </c>
      <c r="B78" s="379"/>
      <c r="C78" s="381">
        <f>SUM(C74:C77)</f>
        <v>8295338</v>
      </c>
      <c r="D78" s="379"/>
      <c r="E78" s="379"/>
      <c r="F78" s="379"/>
      <c r="G78" s="381">
        <f>SUM(G74:G77)</f>
        <v>8295338</v>
      </c>
      <c r="L78" s="378" t="s">
        <v>142</v>
      </c>
      <c r="M78" s="389"/>
      <c r="N78" s="381">
        <v>8295338</v>
      </c>
      <c r="O78" s="379"/>
      <c r="P78" s="379"/>
      <c r="Q78" s="379"/>
      <c r="R78" s="381">
        <v>8295338</v>
      </c>
      <c r="V78" s="378" t="s">
        <v>142</v>
      </c>
      <c r="W78" s="389"/>
      <c r="X78" s="381">
        <v>8295338</v>
      </c>
      <c r="Y78" s="379"/>
      <c r="Z78" s="379"/>
      <c r="AA78" s="379"/>
      <c r="AB78" s="381">
        <v>8295338</v>
      </c>
    </row>
    <row r="79" spans="1:30" ht="22" thickTop="1" x14ac:dyDescent="0.65"/>
    <row r="81" spans="1:30" x14ac:dyDescent="0.65">
      <c r="A81" s="378" t="s">
        <v>89</v>
      </c>
      <c r="B81" s="379"/>
      <c r="E81" s="379">
        <v>2000000</v>
      </c>
      <c r="I81" s="379">
        <v>2000000</v>
      </c>
      <c r="L81" s="378" t="s">
        <v>89</v>
      </c>
      <c r="M81" s="389"/>
      <c r="P81" s="379">
        <v>2000000</v>
      </c>
      <c r="T81" s="379">
        <v>2000000</v>
      </c>
      <c r="V81" s="378" t="s">
        <v>89</v>
      </c>
      <c r="W81" s="389"/>
      <c r="Z81" s="379"/>
      <c r="AD81" s="418"/>
    </row>
    <row r="82" spans="1:30" x14ac:dyDescent="0.65">
      <c r="A82" s="380">
        <v>43010</v>
      </c>
      <c r="B82" s="379">
        <v>4800000</v>
      </c>
      <c r="E82" s="379">
        <f>I82</f>
        <v>1196712</v>
      </c>
      <c r="G82" s="379"/>
      <c r="I82" s="379">
        <f>ROUND(B82*(I73-A82+1)/(365),0)</f>
        <v>1196712</v>
      </c>
      <c r="L82" s="390">
        <v>43010</v>
      </c>
      <c r="M82" s="389">
        <v>4800000</v>
      </c>
      <c r="P82" s="379">
        <v>1196712</v>
      </c>
      <c r="R82" s="379"/>
      <c r="T82" s="379">
        <v>1196712</v>
      </c>
      <c r="V82" s="390">
        <v>43010</v>
      </c>
      <c r="W82" s="389">
        <v>4800000</v>
      </c>
      <c r="Z82" s="379"/>
      <c r="AD82" s="418"/>
    </row>
    <row r="83" spans="1:30" ht="22" thickBot="1" x14ac:dyDescent="0.7">
      <c r="A83" s="378" t="s">
        <v>142</v>
      </c>
      <c r="B83" s="379"/>
      <c r="E83" s="381">
        <f>SUM(E81:E82)</f>
        <v>3196712</v>
      </c>
      <c r="G83" s="375">
        <f>E63/E83</f>
        <v>2.8489585549151753E-2</v>
      </c>
      <c r="I83" s="381">
        <f>SUM(I81:I82)</f>
        <v>3196712</v>
      </c>
      <c r="L83" s="378" t="s">
        <v>142</v>
      </c>
      <c r="M83" s="389"/>
      <c r="P83" s="381">
        <v>3196712</v>
      </c>
      <c r="R83" s="375">
        <v>1.6510401937991286E-2</v>
      </c>
      <c r="T83" s="381">
        <v>3196712</v>
      </c>
      <c r="V83" s="378" t="s">
        <v>142</v>
      </c>
      <c r="W83" s="389"/>
      <c r="Z83" s="381"/>
      <c r="AB83" s="375">
        <v>1.6510401937991286E-2</v>
      </c>
      <c r="AD83" s="418"/>
    </row>
    <row r="84" spans="1:30" ht="22" thickTop="1" x14ac:dyDescent="0.65"/>
    <row r="90" spans="1:30" x14ac:dyDescent="0.65">
      <c r="C90" s="382">
        <v>887982.7</v>
      </c>
      <c r="E90" s="379">
        <v>830000</v>
      </c>
      <c r="G90" s="382">
        <v>887982.7</v>
      </c>
      <c r="I90" s="379">
        <v>830000</v>
      </c>
      <c r="R90" s="382">
        <v>887982700</v>
      </c>
      <c r="T90" s="383" t="s">
        <v>175</v>
      </c>
      <c r="AB90" s="375">
        <v>887982700</v>
      </c>
      <c r="AD90" s="419"/>
    </row>
    <row r="91" spans="1:30" x14ac:dyDescent="0.65">
      <c r="G91" s="383" t="s">
        <v>175</v>
      </c>
    </row>
    <row r="92" spans="1:30" x14ac:dyDescent="0.65">
      <c r="G92" s="383"/>
      <c r="H92" s="383"/>
      <c r="I92" s="383"/>
      <c r="R92" s="383"/>
      <c r="S92" s="383"/>
      <c r="T92" s="383"/>
      <c r="AC92" s="383"/>
      <c r="AD92" s="419"/>
    </row>
    <row r="93" spans="1:30" x14ac:dyDescent="0.65">
      <c r="G93" s="375">
        <v>45925532.995528579</v>
      </c>
      <c r="R93" s="375">
        <v>45925532.995528579</v>
      </c>
      <c r="AB93" s="375">
        <v>45925532.995528579</v>
      </c>
    </row>
    <row r="94" spans="1:30" x14ac:dyDescent="0.65">
      <c r="G94" s="375">
        <f>G90</f>
        <v>887982.7</v>
      </c>
      <c r="R94" s="375">
        <v>887982700</v>
      </c>
      <c r="AB94" s="375">
        <v>887982700</v>
      </c>
    </row>
    <row r="95" spans="1:30" x14ac:dyDescent="0.65">
      <c r="G95" s="375">
        <f>G94/G93</f>
        <v>1.9335272605033371E-2</v>
      </c>
      <c r="R95" s="375">
        <v>19.335272605033374</v>
      </c>
      <c r="AB95" s="375">
        <v>19.335272605033374</v>
      </c>
    </row>
    <row r="96" spans="1:30" x14ac:dyDescent="0.65">
      <c r="L96" s="391" t="s">
        <v>177</v>
      </c>
      <c r="N96" s="382">
        <v>887982.7</v>
      </c>
      <c r="P96" s="379">
        <v>830000</v>
      </c>
      <c r="R96" s="382">
        <v>887982.7</v>
      </c>
      <c r="T96" s="379">
        <v>830000</v>
      </c>
      <c r="V96" s="391" t="s">
        <v>177</v>
      </c>
      <c r="X96" s="382">
        <v>887982.7</v>
      </c>
      <c r="Z96" s="379"/>
      <c r="AB96" s="382">
        <v>887982.7</v>
      </c>
      <c r="AD96" s="418"/>
    </row>
  </sheetData>
  <mergeCells count="20">
    <mergeCell ref="C54:I54"/>
    <mergeCell ref="C10:I10"/>
    <mergeCell ref="C49:E49"/>
    <mergeCell ref="G49:I49"/>
    <mergeCell ref="C50:E50"/>
    <mergeCell ref="G50:I50"/>
    <mergeCell ref="C51:E51"/>
    <mergeCell ref="G51:I51"/>
    <mergeCell ref="N7:P7"/>
    <mergeCell ref="R7:T7"/>
    <mergeCell ref="C6:E6"/>
    <mergeCell ref="G6:I6"/>
    <mergeCell ref="C7:E7"/>
    <mergeCell ref="G7:I7"/>
    <mergeCell ref="C5:E5"/>
    <mergeCell ref="G5:I5"/>
    <mergeCell ref="N5:P5"/>
    <mergeCell ref="R5:T5"/>
    <mergeCell ref="N6:P6"/>
    <mergeCell ref="R6:T6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332"/>
  <sheetViews>
    <sheetView topLeftCell="B85" workbookViewId="0">
      <selection activeCell="D92" sqref="D92"/>
    </sheetView>
  </sheetViews>
  <sheetFormatPr defaultRowHeight="21.5" x14ac:dyDescent="0.65"/>
  <cols>
    <col min="1" max="1" width="49" style="1" customWidth="1"/>
    <col min="2" max="2" width="9.8984375" style="6" customWidth="1"/>
    <col min="3" max="3" width="15.19921875" style="144" customWidth="1"/>
    <col min="4" max="4" width="15.19921875" style="280" customWidth="1"/>
    <col min="5" max="5" width="15.19921875" style="251" customWidth="1"/>
    <col min="6" max="6" width="1.59765625" style="49" customWidth="1"/>
    <col min="7" max="7" width="15.19921875" style="49" customWidth="1"/>
    <col min="8" max="8" width="14.3984375" style="290" customWidth="1"/>
    <col min="9" max="9" width="16.09765625" style="251" customWidth="1"/>
    <col min="10" max="10" width="1.59765625" style="68" customWidth="1"/>
    <col min="11" max="11" width="15.19921875" style="49" customWidth="1"/>
    <col min="12" max="12" width="15.19921875" style="280" customWidth="1"/>
    <col min="13" max="13" width="15.19921875" style="251" customWidth="1"/>
    <col min="14" max="14" width="1.59765625" style="49" customWidth="1"/>
    <col min="15" max="15" width="14.69921875" style="49" customWidth="1"/>
    <col min="16" max="16" width="8" style="265" bestFit="1" customWidth="1"/>
    <col min="17" max="17" width="9.09765625" style="240"/>
  </cols>
  <sheetData>
    <row r="1" spans="1:17" ht="23" x14ac:dyDescent="0.7">
      <c r="A1" s="621" t="s">
        <v>0</v>
      </c>
      <c r="B1" s="621"/>
      <c r="C1" s="621"/>
      <c r="D1" s="621"/>
      <c r="E1" s="621"/>
      <c r="F1" s="621"/>
      <c r="G1" s="621"/>
      <c r="H1" s="621"/>
      <c r="I1" s="621"/>
      <c r="J1" s="621"/>
      <c r="K1" s="160"/>
      <c r="L1" s="291"/>
      <c r="M1" s="258"/>
      <c r="N1" s="160"/>
      <c r="O1" s="160"/>
    </row>
    <row r="2" spans="1:17" ht="23" x14ac:dyDescent="0.7">
      <c r="A2" s="621" t="s">
        <v>1</v>
      </c>
      <c r="B2" s="621"/>
      <c r="C2" s="621"/>
      <c r="D2" s="621"/>
      <c r="E2" s="621"/>
      <c r="F2" s="621"/>
      <c r="G2" s="621"/>
      <c r="H2" s="621"/>
      <c r="I2" s="621"/>
      <c r="J2" s="621"/>
      <c r="K2" s="160"/>
      <c r="L2" s="291"/>
      <c r="M2" s="258"/>
      <c r="N2" s="160"/>
      <c r="O2" s="160"/>
    </row>
    <row r="3" spans="1:17" ht="23" x14ac:dyDescent="0.7">
      <c r="A3" s="160"/>
      <c r="B3" s="2"/>
      <c r="C3" s="1"/>
      <c r="D3" s="261"/>
      <c r="E3" s="236"/>
      <c r="F3" s="1"/>
      <c r="G3" s="1"/>
      <c r="H3" s="281"/>
      <c r="I3" s="236"/>
      <c r="J3" s="1"/>
      <c r="K3" s="1"/>
      <c r="L3" s="261"/>
      <c r="M3" s="236"/>
      <c r="N3" s="1"/>
      <c r="O3" s="1"/>
    </row>
    <row r="4" spans="1:17" ht="23" x14ac:dyDescent="0.7">
      <c r="A4" s="160"/>
      <c r="B4" s="4"/>
      <c r="C4" s="622" t="s">
        <v>2</v>
      </c>
      <c r="D4" s="622"/>
      <c r="E4" s="622"/>
      <c r="F4" s="622"/>
      <c r="G4" s="622"/>
      <c r="H4" s="622"/>
      <c r="I4" s="622"/>
      <c r="J4" s="5"/>
      <c r="K4"/>
      <c r="L4" s="265"/>
      <c r="M4" s="240"/>
      <c r="N4"/>
      <c r="O4"/>
    </row>
    <row r="5" spans="1:17" x14ac:dyDescent="0.65">
      <c r="C5" s="7" t="s">
        <v>137</v>
      </c>
      <c r="D5" s="262"/>
      <c r="E5" s="237"/>
      <c r="F5" s="7"/>
      <c r="G5" s="7" t="s">
        <v>4</v>
      </c>
      <c r="H5" s="282"/>
      <c r="I5" s="237"/>
      <c r="J5" s="8"/>
      <c r="K5" s="7" t="s">
        <v>137</v>
      </c>
      <c r="L5" s="262"/>
      <c r="M5" s="237"/>
      <c r="N5" s="7"/>
      <c r="O5" s="7" t="s">
        <v>4</v>
      </c>
    </row>
    <row r="6" spans="1:17" ht="23" x14ac:dyDescent="0.7">
      <c r="A6" s="9" t="s">
        <v>6</v>
      </c>
      <c r="B6" s="10" t="s">
        <v>7</v>
      </c>
      <c r="C6" s="11">
        <v>2561</v>
      </c>
      <c r="D6" s="263"/>
      <c r="E6" s="238"/>
      <c r="F6" s="11"/>
      <c r="G6" s="11">
        <v>2560</v>
      </c>
      <c r="H6" s="283"/>
      <c r="I6" s="238"/>
      <c r="J6" s="8"/>
      <c r="K6" s="11">
        <v>2561</v>
      </c>
      <c r="L6" s="263"/>
      <c r="M6" s="238"/>
      <c r="N6" s="11"/>
      <c r="O6" s="11">
        <v>2560</v>
      </c>
    </row>
    <row r="7" spans="1:17" ht="23" x14ac:dyDescent="0.7">
      <c r="A7" s="9"/>
      <c r="B7" s="10"/>
      <c r="C7" s="14" t="s">
        <v>8</v>
      </c>
      <c r="D7" s="264"/>
      <c r="E7" s="239"/>
      <c r="F7" s="14"/>
      <c r="G7" s="14"/>
      <c r="H7" s="283"/>
      <c r="I7" s="239"/>
      <c r="J7" s="8"/>
      <c r="K7" s="14" t="s">
        <v>8</v>
      </c>
      <c r="L7" s="264"/>
      <c r="M7" s="239"/>
      <c r="N7" s="14"/>
      <c r="O7" s="14" t="s">
        <v>9</v>
      </c>
    </row>
    <row r="8" spans="1:17" x14ac:dyDescent="0.65">
      <c r="C8"/>
      <c r="D8" s="265"/>
      <c r="E8" s="240"/>
      <c r="F8"/>
      <c r="G8"/>
      <c r="H8" s="265"/>
      <c r="I8" s="240"/>
      <c r="J8"/>
      <c r="K8"/>
      <c r="L8" s="265"/>
      <c r="M8" s="240"/>
      <c r="N8"/>
      <c r="O8"/>
    </row>
    <row r="9" spans="1:17" ht="22" x14ac:dyDescent="0.7">
      <c r="A9" s="15" t="s">
        <v>11</v>
      </c>
      <c r="C9" s="16"/>
      <c r="D9" s="266"/>
      <c r="E9" s="241"/>
      <c r="F9" s="16"/>
      <c r="G9" s="16"/>
      <c r="H9" s="266"/>
      <c r="I9" s="241"/>
      <c r="J9" s="14"/>
      <c r="K9" s="16"/>
      <c r="L9" s="266"/>
      <c r="M9" s="241"/>
      <c r="N9" s="16"/>
      <c r="O9" s="16"/>
    </row>
    <row r="10" spans="1:17" x14ac:dyDescent="0.65">
      <c r="A10" s="17" t="s">
        <v>12</v>
      </c>
      <c r="B10" s="18"/>
      <c r="C10" s="19">
        <v>64500</v>
      </c>
      <c r="D10" s="267">
        <v>64500</v>
      </c>
      <c r="E10" s="242">
        <f>C10-D10</f>
        <v>0</v>
      </c>
      <c r="F10" s="19"/>
      <c r="G10" s="20">
        <v>129760</v>
      </c>
      <c r="H10" s="275">
        <v>129760</v>
      </c>
      <c r="I10" s="212">
        <f>G10-H10</f>
        <v>0</v>
      </c>
      <c r="J10" s="22"/>
      <c r="K10" s="19">
        <v>54227</v>
      </c>
      <c r="L10" s="267">
        <v>54227</v>
      </c>
      <c r="M10" s="242">
        <f>K10-L10</f>
        <v>0</v>
      </c>
      <c r="N10" s="20"/>
      <c r="O10" s="23">
        <v>115615</v>
      </c>
      <c r="P10" s="265">
        <v>115615</v>
      </c>
      <c r="Q10" s="294">
        <f>O10-P10</f>
        <v>0</v>
      </c>
    </row>
    <row r="11" spans="1:17" x14ac:dyDescent="0.65">
      <c r="A11" s="24" t="s">
        <v>13</v>
      </c>
      <c r="B11" s="18">
        <v>6</v>
      </c>
      <c r="C11" s="19">
        <v>41794</v>
      </c>
      <c r="D11" s="267">
        <v>41794</v>
      </c>
      <c r="E11" s="242">
        <f t="shared" ref="E11:E29" si="0">C11-D11</f>
        <v>0</v>
      </c>
      <c r="F11" s="19"/>
      <c r="G11" s="20">
        <v>43176</v>
      </c>
      <c r="H11" s="275">
        <v>43176</v>
      </c>
      <c r="I11" s="212">
        <f t="shared" ref="I11:I16" si="1">G11-H11</f>
        <v>0</v>
      </c>
      <c r="J11" s="22"/>
      <c r="K11" s="19">
        <v>32292</v>
      </c>
      <c r="L11" s="267">
        <v>32292</v>
      </c>
      <c r="M11" s="242">
        <f t="shared" ref="M11:M17" si="2">K11-L11</f>
        <v>0</v>
      </c>
      <c r="N11" s="20"/>
      <c r="O11" s="20">
        <v>32811</v>
      </c>
      <c r="P11" s="265">
        <v>32811</v>
      </c>
      <c r="Q11" s="294">
        <f t="shared" ref="Q11:Q17" si="3">O11-P11</f>
        <v>0</v>
      </c>
    </row>
    <row r="12" spans="1:17" x14ac:dyDescent="0.65">
      <c r="A12" s="24" t="s">
        <v>14</v>
      </c>
      <c r="B12" s="18">
        <v>7</v>
      </c>
      <c r="C12" s="19">
        <v>197921</v>
      </c>
      <c r="D12" s="267">
        <v>197921</v>
      </c>
      <c r="E12" s="242">
        <f t="shared" si="0"/>
        <v>0</v>
      </c>
      <c r="F12" s="19"/>
      <c r="G12" s="20">
        <v>165376</v>
      </c>
      <c r="H12" s="275">
        <v>165376</v>
      </c>
      <c r="I12" s="212">
        <f t="shared" si="1"/>
        <v>0</v>
      </c>
      <c r="J12" s="22"/>
      <c r="K12" s="19">
        <v>197921</v>
      </c>
      <c r="L12" s="267">
        <v>197921</v>
      </c>
      <c r="M12" s="242">
        <f t="shared" si="2"/>
        <v>0</v>
      </c>
      <c r="N12" s="20"/>
      <c r="O12" s="20">
        <v>165376</v>
      </c>
      <c r="P12" s="265">
        <v>165376</v>
      </c>
      <c r="Q12" s="294">
        <f t="shared" si="3"/>
        <v>0</v>
      </c>
    </row>
    <row r="13" spans="1:17" x14ac:dyDescent="0.65">
      <c r="A13" s="25" t="s">
        <v>15</v>
      </c>
      <c r="B13" s="18">
        <v>5</v>
      </c>
      <c r="C13" s="26">
        <v>17828</v>
      </c>
      <c r="D13" s="268">
        <v>17828</v>
      </c>
      <c r="E13" s="242">
        <f t="shared" si="0"/>
        <v>0</v>
      </c>
      <c r="F13" s="26"/>
      <c r="G13" s="20">
        <v>35940</v>
      </c>
      <c r="H13" s="275">
        <v>35937</v>
      </c>
      <c r="I13" s="212">
        <f t="shared" si="1"/>
        <v>3</v>
      </c>
      <c r="J13" s="22"/>
      <c r="K13" s="19">
        <v>16387</v>
      </c>
      <c r="L13" s="267">
        <v>16387</v>
      </c>
      <c r="M13" s="242">
        <f t="shared" si="2"/>
        <v>0</v>
      </c>
      <c r="N13" s="20"/>
      <c r="O13" s="20">
        <v>32992</v>
      </c>
      <c r="P13" s="265">
        <v>32992</v>
      </c>
      <c r="Q13" s="294">
        <f t="shared" si="3"/>
        <v>0</v>
      </c>
    </row>
    <row r="14" spans="1:17" x14ac:dyDescent="0.65">
      <c r="A14" s="25" t="s">
        <v>138</v>
      </c>
      <c r="B14" s="18"/>
      <c r="C14" s="20">
        <v>0</v>
      </c>
      <c r="D14" s="178">
        <v>0</v>
      </c>
      <c r="E14" s="242">
        <f t="shared" si="0"/>
        <v>0</v>
      </c>
      <c r="F14" s="26"/>
      <c r="G14" s="20">
        <v>0</v>
      </c>
      <c r="H14" s="275">
        <v>0</v>
      </c>
      <c r="I14" s="212">
        <f t="shared" si="1"/>
        <v>0</v>
      </c>
      <c r="J14" s="22"/>
      <c r="K14" s="19">
        <v>5600</v>
      </c>
      <c r="L14" s="267">
        <v>5600</v>
      </c>
      <c r="M14" s="242">
        <f t="shared" si="2"/>
        <v>0</v>
      </c>
      <c r="N14" s="20"/>
      <c r="O14" s="20">
        <v>0</v>
      </c>
      <c r="P14" s="265">
        <v>0</v>
      </c>
      <c r="Q14" s="294">
        <f t="shared" si="3"/>
        <v>0</v>
      </c>
    </row>
    <row r="15" spans="1:17" x14ac:dyDescent="0.65">
      <c r="A15" s="24" t="s">
        <v>16</v>
      </c>
      <c r="B15" s="18"/>
      <c r="C15" s="26">
        <v>414868</v>
      </c>
      <c r="D15" s="178">
        <v>414868</v>
      </c>
      <c r="E15" s="242">
        <f t="shared" si="0"/>
        <v>0</v>
      </c>
      <c r="F15" s="27"/>
      <c r="G15" s="20">
        <v>350107</v>
      </c>
      <c r="H15" s="275">
        <v>350107</v>
      </c>
      <c r="I15" s="212">
        <f t="shared" si="1"/>
        <v>0</v>
      </c>
      <c r="J15" s="22"/>
      <c r="K15" s="19">
        <v>385120</v>
      </c>
      <c r="L15" s="267">
        <v>385120</v>
      </c>
      <c r="M15" s="242">
        <f t="shared" si="2"/>
        <v>0</v>
      </c>
      <c r="N15" s="20"/>
      <c r="O15" s="23">
        <v>333914</v>
      </c>
      <c r="P15" s="265">
        <v>333914</v>
      </c>
      <c r="Q15" s="294">
        <f t="shared" si="3"/>
        <v>0</v>
      </c>
    </row>
    <row r="16" spans="1:17" x14ac:dyDescent="0.65">
      <c r="A16" s="25" t="s">
        <v>17</v>
      </c>
      <c r="B16" s="18"/>
      <c r="C16" s="19">
        <v>32019</v>
      </c>
      <c r="D16" s="267">
        <v>32019</v>
      </c>
      <c r="E16" s="242">
        <f t="shared" si="0"/>
        <v>0</v>
      </c>
      <c r="F16" s="19"/>
      <c r="G16" s="20">
        <v>10384</v>
      </c>
      <c r="H16" s="275">
        <v>10386</v>
      </c>
      <c r="I16" s="212">
        <f t="shared" si="1"/>
        <v>-2</v>
      </c>
      <c r="J16" s="22"/>
      <c r="K16" s="20">
        <v>24777</v>
      </c>
      <c r="L16" s="178">
        <v>24778</v>
      </c>
      <c r="M16" s="242">
        <f t="shared" si="2"/>
        <v>-1</v>
      </c>
      <c r="N16" s="20"/>
      <c r="O16" s="23">
        <v>8307</v>
      </c>
      <c r="P16" s="265">
        <v>8307</v>
      </c>
      <c r="Q16" s="294">
        <f t="shared" si="3"/>
        <v>0</v>
      </c>
    </row>
    <row r="17" spans="1:17" ht="22" x14ac:dyDescent="0.7">
      <c r="A17" s="28" t="s">
        <v>18</v>
      </c>
      <c r="B17" s="29"/>
      <c r="C17" s="30">
        <v>768930</v>
      </c>
      <c r="D17" s="186">
        <v>768930</v>
      </c>
      <c r="E17" s="242">
        <f t="shared" si="0"/>
        <v>0</v>
      </c>
      <c r="F17" s="31"/>
      <c r="G17" s="30">
        <v>734743</v>
      </c>
      <c r="H17" s="186">
        <v>734742</v>
      </c>
      <c r="I17" s="252">
        <v>0</v>
      </c>
      <c r="J17" s="32"/>
      <c r="K17" s="30">
        <v>716324</v>
      </c>
      <c r="L17" s="186">
        <v>716325</v>
      </c>
      <c r="M17" s="242">
        <f t="shared" si="2"/>
        <v>-1</v>
      </c>
      <c r="N17" s="31"/>
      <c r="O17" s="30">
        <v>689015</v>
      </c>
      <c r="P17" s="265">
        <v>689015</v>
      </c>
      <c r="Q17" s="294">
        <f t="shared" si="3"/>
        <v>0</v>
      </c>
    </row>
    <row r="18" spans="1:17" ht="22" x14ac:dyDescent="0.7">
      <c r="A18" s="28"/>
      <c r="B18" s="18"/>
      <c r="C18" s="147"/>
      <c r="D18" s="184"/>
      <c r="E18" s="242">
        <f t="shared" si="0"/>
        <v>0</v>
      </c>
      <c r="F18" s="147"/>
      <c r="G18" s="147"/>
      <c r="H18" s="184"/>
      <c r="I18" s="218"/>
      <c r="J18" s="34"/>
      <c r="K18" s="35"/>
      <c r="L18" s="277"/>
      <c r="M18" s="248"/>
      <c r="N18" s="35"/>
      <c r="O18" s="35"/>
    </row>
    <row r="19" spans="1:17" ht="22" x14ac:dyDescent="0.7">
      <c r="A19" s="15" t="s">
        <v>19</v>
      </c>
      <c r="B19" s="18"/>
      <c r="C19" s="147"/>
      <c r="D19" s="184"/>
      <c r="E19" s="242">
        <f t="shared" si="0"/>
        <v>0</v>
      </c>
      <c r="F19" s="147"/>
      <c r="G19" s="147"/>
      <c r="H19" s="184"/>
      <c r="I19" s="218"/>
      <c r="J19" s="34"/>
      <c r="K19" s="147"/>
      <c r="L19" s="184"/>
      <c r="M19" s="218"/>
      <c r="N19" s="147"/>
      <c r="O19" s="147"/>
    </row>
    <row r="20" spans="1:17" x14ac:dyDescent="0.65">
      <c r="A20" s="37" t="s">
        <v>20</v>
      </c>
      <c r="B20" s="18">
        <v>7</v>
      </c>
      <c r="C20" s="38">
        <v>565146</v>
      </c>
      <c r="D20" s="269">
        <v>565146</v>
      </c>
      <c r="E20" s="242">
        <f t="shared" si="0"/>
        <v>0</v>
      </c>
      <c r="F20" s="38"/>
      <c r="G20" s="39">
        <v>554305</v>
      </c>
      <c r="H20" s="284">
        <v>554305</v>
      </c>
      <c r="I20" s="212">
        <f t="shared" ref="I20:I26" si="4">G20-H20</f>
        <v>0</v>
      </c>
      <c r="J20" s="38"/>
      <c r="K20" s="38">
        <v>565146</v>
      </c>
      <c r="L20" s="269">
        <v>565146</v>
      </c>
      <c r="M20" s="242">
        <f t="shared" ref="M20:M27" si="5">K20-L20</f>
        <v>0</v>
      </c>
      <c r="N20" s="38"/>
      <c r="O20" s="39">
        <v>554305</v>
      </c>
      <c r="P20" s="265">
        <v>554305</v>
      </c>
      <c r="Q20" s="294">
        <f t="shared" ref="Q20:Q27" si="6">O20-P20</f>
        <v>0</v>
      </c>
    </row>
    <row r="21" spans="1:17" x14ac:dyDescent="0.65">
      <c r="A21" s="37" t="s">
        <v>21</v>
      </c>
      <c r="B21" s="18"/>
      <c r="C21" s="38">
        <v>2000</v>
      </c>
      <c r="D21" s="269">
        <v>2000</v>
      </c>
      <c r="E21" s="242">
        <f t="shared" si="0"/>
        <v>0</v>
      </c>
      <c r="F21" s="38"/>
      <c r="G21" s="39">
        <v>2000</v>
      </c>
      <c r="H21" s="284">
        <v>2000</v>
      </c>
      <c r="I21" s="212">
        <f t="shared" si="4"/>
        <v>0</v>
      </c>
      <c r="J21" s="38"/>
      <c r="K21" s="38">
        <v>2000</v>
      </c>
      <c r="L21" s="269">
        <v>2000</v>
      </c>
      <c r="M21" s="242">
        <f t="shared" si="5"/>
        <v>0</v>
      </c>
      <c r="N21" s="38"/>
      <c r="O21" s="39">
        <v>2000</v>
      </c>
      <c r="P21" s="265">
        <v>2000</v>
      </c>
      <c r="Q21" s="294">
        <f t="shared" si="6"/>
        <v>0</v>
      </c>
    </row>
    <row r="22" spans="1:17" x14ac:dyDescent="0.65">
      <c r="A22" s="37" t="s">
        <v>22</v>
      </c>
      <c r="B22" s="18">
        <v>8</v>
      </c>
      <c r="C22" s="147">
        <v>0</v>
      </c>
      <c r="D22" s="184">
        <v>0</v>
      </c>
      <c r="E22" s="242">
        <f t="shared" si="0"/>
        <v>0</v>
      </c>
      <c r="F22" s="147"/>
      <c r="G22" s="147">
        <v>0</v>
      </c>
      <c r="H22" s="184">
        <v>0</v>
      </c>
      <c r="I22" s="212">
        <f t="shared" si="4"/>
        <v>0</v>
      </c>
      <c r="J22" s="39"/>
      <c r="K22" s="39">
        <v>167500</v>
      </c>
      <c r="L22" s="185">
        <v>167500</v>
      </c>
      <c r="M22" s="242">
        <f t="shared" si="5"/>
        <v>0</v>
      </c>
      <c r="N22" s="39"/>
      <c r="O22" s="39">
        <v>13000</v>
      </c>
      <c r="P22" s="265">
        <v>13000</v>
      </c>
      <c r="Q22" s="294">
        <f t="shared" si="6"/>
        <v>0</v>
      </c>
    </row>
    <row r="23" spans="1:17" x14ac:dyDescent="0.65">
      <c r="A23" s="37" t="s">
        <v>23</v>
      </c>
      <c r="B23" s="18">
        <v>9</v>
      </c>
      <c r="C23" s="147">
        <v>279270</v>
      </c>
      <c r="D23" s="184">
        <v>279270</v>
      </c>
      <c r="E23" s="242">
        <f t="shared" si="0"/>
        <v>0</v>
      </c>
      <c r="F23" s="147"/>
      <c r="G23" s="147">
        <v>205107</v>
      </c>
      <c r="H23" s="184">
        <v>205107</v>
      </c>
      <c r="I23" s="212">
        <f t="shared" si="4"/>
        <v>0</v>
      </c>
      <c r="J23" s="39"/>
      <c r="K23" s="39">
        <v>209015</v>
      </c>
      <c r="L23" s="185">
        <v>209015</v>
      </c>
      <c r="M23" s="242">
        <f t="shared" si="5"/>
        <v>0</v>
      </c>
      <c r="N23" s="39"/>
      <c r="O23" s="39">
        <v>182437</v>
      </c>
      <c r="P23" s="265">
        <v>182437</v>
      </c>
      <c r="Q23" s="294">
        <f t="shared" si="6"/>
        <v>0</v>
      </c>
    </row>
    <row r="24" spans="1:17" x14ac:dyDescent="0.65">
      <c r="A24" s="37" t="s">
        <v>24</v>
      </c>
      <c r="B24" s="18"/>
      <c r="C24" s="147">
        <v>49893</v>
      </c>
      <c r="D24" s="184">
        <v>49893</v>
      </c>
      <c r="E24" s="242">
        <f t="shared" si="0"/>
        <v>0</v>
      </c>
      <c r="F24" s="147"/>
      <c r="G24" s="39">
        <v>8200</v>
      </c>
      <c r="H24" s="184">
        <v>8200</v>
      </c>
      <c r="I24" s="212">
        <f t="shared" si="4"/>
        <v>0</v>
      </c>
      <c r="J24" s="39"/>
      <c r="K24" s="39">
        <v>11692</v>
      </c>
      <c r="L24" s="185">
        <v>11692</v>
      </c>
      <c r="M24" s="242">
        <f t="shared" si="5"/>
        <v>0</v>
      </c>
      <c r="N24" s="39"/>
      <c r="O24" s="39">
        <v>7615</v>
      </c>
      <c r="P24" s="265">
        <v>7615</v>
      </c>
      <c r="Q24" s="294">
        <f t="shared" si="6"/>
        <v>0</v>
      </c>
    </row>
    <row r="25" spans="1:17" x14ac:dyDescent="0.65">
      <c r="A25" s="37" t="s">
        <v>25</v>
      </c>
      <c r="B25" s="18" t="s">
        <v>125</v>
      </c>
      <c r="C25" s="147">
        <v>68091</v>
      </c>
      <c r="D25" s="184">
        <v>68091</v>
      </c>
      <c r="E25" s="242">
        <f t="shared" si="0"/>
        <v>0</v>
      </c>
      <c r="F25" s="147"/>
      <c r="G25" s="40">
        <v>73462</v>
      </c>
      <c r="H25" s="184">
        <v>73462</v>
      </c>
      <c r="I25" s="212">
        <f t="shared" si="4"/>
        <v>0</v>
      </c>
      <c r="J25" s="39"/>
      <c r="K25" s="39">
        <v>61259</v>
      </c>
      <c r="L25" s="185">
        <v>61259</v>
      </c>
      <c r="M25" s="242">
        <f t="shared" si="5"/>
        <v>0</v>
      </c>
      <c r="N25" s="39"/>
      <c r="O25" s="40">
        <v>70326</v>
      </c>
      <c r="P25" s="265">
        <v>70326</v>
      </c>
      <c r="Q25" s="294">
        <f t="shared" si="6"/>
        <v>0</v>
      </c>
    </row>
    <row r="26" spans="1:17" x14ac:dyDescent="0.65">
      <c r="A26" s="25" t="s">
        <v>26</v>
      </c>
      <c r="B26" s="18"/>
      <c r="C26" s="148">
        <v>11338</v>
      </c>
      <c r="D26" s="188">
        <v>11338</v>
      </c>
      <c r="E26" s="242">
        <f t="shared" si="0"/>
        <v>0</v>
      </c>
      <c r="F26" s="148"/>
      <c r="G26" s="148">
        <v>5401</v>
      </c>
      <c r="H26" s="188">
        <v>5402</v>
      </c>
      <c r="I26" s="212">
        <f t="shared" si="4"/>
        <v>-1</v>
      </c>
      <c r="J26" s="39"/>
      <c r="K26" s="39">
        <v>3669</v>
      </c>
      <c r="L26" s="185">
        <v>3669</v>
      </c>
      <c r="M26" s="242">
        <f t="shared" si="5"/>
        <v>0</v>
      </c>
      <c r="N26" s="39"/>
      <c r="O26" s="39">
        <v>4420</v>
      </c>
      <c r="P26" s="265">
        <v>4420</v>
      </c>
      <c r="Q26" s="294">
        <f t="shared" si="6"/>
        <v>0</v>
      </c>
    </row>
    <row r="27" spans="1:17" ht="22" x14ac:dyDescent="0.7">
      <c r="A27" s="28" t="s">
        <v>27</v>
      </c>
      <c r="B27" s="41"/>
      <c r="C27" s="42">
        <v>975738</v>
      </c>
      <c r="D27" s="187">
        <v>975738</v>
      </c>
      <c r="E27" s="242">
        <f t="shared" si="0"/>
        <v>0</v>
      </c>
      <c r="F27" s="149"/>
      <c r="G27" s="42">
        <v>848475</v>
      </c>
      <c r="H27" s="187">
        <v>848476</v>
      </c>
      <c r="I27" s="253">
        <v>0</v>
      </c>
      <c r="J27" s="149"/>
      <c r="K27" s="42">
        <v>1020281</v>
      </c>
      <c r="L27" s="187">
        <v>1020281</v>
      </c>
      <c r="M27" s="242">
        <f t="shared" si="5"/>
        <v>0</v>
      </c>
      <c r="N27" s="149"/>
      <c r="O27" s="42">
        <v>834103</v>
      </c>
      <c r="P27" s="265">
        <v>834103</v>
      </c>
      <c r="Q27" s="294">
        <f t="shared" si="6"/>
        <v>0</v>
      </c>
    </row>
    <row r="28" spans="1:17" x14ac:dyDescent="0.65">
      <c r="C28" s="147"/>
      <c r="D28" s="184"/>
      <c r="E28" s="242">
        <f t="shared" si="0"/>
        <v>0</v>
      </c>
      <c r="F28" s="147"/>
      <c r="G28" s="147"/>
      <c r="H28" s="184"/>
      <c r="I28" s="218"/>
      <c r="J28" s="34"/>
      <c r="K28" s="147"/>
      <c r="L28" s="184"/>
      <c r="M28" s="218"/>
      <c r="N28" s="147"/>
      <c r="O28" s="147"/>
    </row>
    <row r="29" spans="1:17" ht="22.5" thickBot="1" x14ac:dyDescent="0.75">
      <c r="A29" s="28" t="s">
        <v>28</v>
      </c>
      <c r="B29" s="41"/>
      <c r="C29" s="43">
        <v>1744668</v>
      </c>
      <c r="D29" s="186">
        <v>1744668</v>
      </c>
      <c r="E29" s="242">
        <f t="shared" si="0"/>
        <v>0</v>
      </c>
      <c r="F29" s="31"/>
      <c r="G29" s="43">
        <v>1583218</v>
      </c>
      <c r="H29" s="186">
        <v>1583218</v>
      </c>
      <c r="I29" s="254">
        <v>0</v>
      </c>
      <c r="J29" s="32"/>
      <c r="K29" s="43">
        <v>1736605</v>
      </c>
      <c r="L29" s="186">
        <v>1736606</v>
      </c>
      <c r="M29" s="220"/>
      <c r="N29" s="31"/>
      <c r="O29" s="43">
        <v>1523118</v>
      </c>
      <c r="P29" s="265">
        <v>1523118</v>
      </c>
      <c r="Q29" s="294">
        <f>O29-P29</f>
        <v>0</v>
      </c>
    </row>
    <row r="30" spans="1:17" ht="22.5" thickTop="1" x14ac:dyDescent="0.7">
      <c r="A30" s="28"/>
      <c r="B30" s="41"/>
      <c r="C30" s="44"/>
      <c r="D30" s="270"/>
      <c r="E30" s="243"/>
      <c r="F30" s="44"/>
      <c r="G30" s="44"/>
      <c r="H30" s="270"/>
      <c r="I30" s="243"/>
      <c r="J30" s="13"/>
      <c r="K30" s="44"/>
      <c r="L30" s="270"/>
      <c r="M30" s="243"/>
      <c r="N30" s="44"/>
      <c r="O30" s="44"/>
    </row>
    <row r="31" spans="1:17" ht="23" x14ac:dyDescent="0.7">
      <c r="A31" s="621" t="s">
        <v>0</v>
      </c>
      <c r="B31" s="621"/>
      <c r="C31" s="621"/>
      <c r="D31" s="621"/>
      <c r="E31" s="621"/>
      <c r="F31" s="621"/>
      <c r="G31" s="621"/>
      <c r="H31" s="621"/>
      <c r="I31" s="621"/>
      <c r="J31" s="621"/>
      <c r="K31" s="160"/>
      <c r="L31" s="291"/>
      <c r="M31" s="258"/>
      <c r="N31" s="160"/>
      <c r="O31" s="160"/>
    </row>
    <row r="32" spans="1:17" ht="23" x14ac:dyDescent="0.7">
      <c r="A32" s="621" t="s">
        <v>1</v>
      </c>
      <c r="B32" s="621"/>
      <c r="C32" s="621"/>
      <c r="D32" s="621"/>
      <c r="E32" s="621"/>
      <c r="F32" s="621"/>
      <c r="G32" s="621"/>
      <c r="H32" s="621"/>
      <c r="I32" s="621"/>
      <c r="J32" s="621"/>
      <c r="K32" s="160"/>
      <c r="L32" s="291"/>
      <c r="M32" s="258"/>
      <c r="N32" s="160"/>
      <c r="O32" s="160"/>
    </row>
    <row r="33" spans="1:17" x14ac:dyDescent="0.65">
      <c r="C33" s="45"/>
      <c r="D33" s="271"/>
      <c r="E33" s="244"/>
      <c r="F33" s="45"/>
      <c r="G33" s="45"/>
      <c r="H33" s="271"/>
      <c r="I33" s="244"/>
      <c r="J33" s="46"/>
      <c r="K33" s="45"/>
      <c r="L33" s="271"/>
      <c r="M33" s="244"/>
      <c r="N33" s="45"/>
      <c r="O33" s="45"/>
    </row>
    <row r="34" spans="1:17" ht="23" x14ac:dyDescent="0.7">
      <c r="A34" s="160"/>
      <c r="B34" s="41"/>
      <c r="C34" s="622" t="s">
        <v>2</v>
      </c>
      <c r="D34" s="622"/>
      <c r="E34" s="622"/>
      <c r="F34" s="622"/>
      <c r="G34" s="622"/>
      <c r="H34" s="622"/>
      <c r="I34" s="622"/>
      <c r="J34" s="5"/>
      <c r="K34"/>
      <c r="L34" s="265"/>
      <c r="M34" s="240"/>
      <c r="N34"/>
      <c r="O34"/>
    </row>
    <row r="35" spans="1:17" x14ac:dyDescent="0.65">
      <c r="C35" s="7" t="s">
        <v>137</v>
      </c>
      <c r="D35" s="262"/>
      <c r="E35" s="237"/>
      <c r="F35" s="7"/>
      <c r="G35" s="7" t="s">
        <v>4</v>
      </c>
      <c r="H35" s="282"/>
      <c r="I35" s="237" t="s">
        <v>5</v>
      </c>
      <c r="J35" s="8"/>
      <c r="K35" s="7" t="s">
        <v>137</v>
      </c>
      <c r="L35" s="262"/>
      <c r="M35" s="237"/>
      <c r="N35" s="7"/>
      <c r="O35" s="7" t="s">
        <v>4</v>
      </c>
    </row>
    <row r="36" spans="1:17" ht="23" x14ac:dyDescent="0.7">
      <c r="A36" s="9" t="s">
        <v>29</v>
      </c>
      <c r="B36" s="10" t="s">
        <v>7</v>
      </c>
      <c r="C36" s="11">
        <v>2561</v>
      </c>
      <c r="D36" s="263"/>
      <c r="E36" s="238"/>
      <c r="F36" s="11"/>
      <c r="G36" s="11">
        <v>2560</v>
      </c>
      <c r="H36" s="283"/>
      <c r="I36" s="238">
        <v>2560</v>
      </c>
      <c r="J36" s="8"/>
      <c r="K36" s="11">
        <v>2561</v>
      </c>
      <c r="L36" s="263"/>
      <c r="M36" s="238"/>
      <c r="N36" s="11"/>
      <c r="O36" s="11">
        <v>2560</v>
      </c>
    </row>
    <row r="37" spans="1:17" ht="23" x14ac:dyDescent="0.7">
      <c r="A37" s="9"/>
      <c r="B37" s="10"/>
      <c r="C37" s="14" t="s">
        <v>8</v>
      </c>
      <c r="D37" s="264"/>
      <c r="E37" s="239"/>
      <c r="F37" s="14"/>
      <c r="G37" s="14"/>
      <c r="H37" s="283"/>
      <c r="I37" s="239" t="s">
        <v>8</v>
      </c>
      <c r="J37" s="8"/>
      <c r="K37" s="14" t="s">
        <v>8</v>
      </c>
      <c r="L37" s="264"/>
      <c r="M37" s="239"/>
      <c r="N37" s="14"/>
      <c r="O37" s="14" t="s">
        <v>9</v>
      </c>
    </row>
    <row r="38" spans="1:17" ht="23" x14ac:dyDescent="0.7">
      <c r="A38" s="160"/>
      <c r="C38"/>
      <c r="D38" s="265"/>
      <c r="E38" s="240"/>
      <c r="F38"/>
      <c r="G38"/>
      <c r="H38" s="265"/>
      <c r="I38" s="240"/>
      <c r="J38"/>
      <c r="K38"/>
      <c r="L38" s="265"/>
      <c r="M38" s="240"/>
      <c r="N38"/>
      <c r="O38"/>
    </row>
    <row r="39" spans="1:17" ht="22" x14ac:dyDescent="0.7">
      <c r="A39" s="15" t="s">
        <v>30</v>
      </c>
      <c r="C39" s="16"/>
      <c r="D39" s="266"/>
      <c r="E39" s="241"/>
      <c r="F39" s="16"/>
      <c r="G39" s="16"/>
      <c r="H39" s="266"/>
      <c r="I39" s="241"/>
      <c r="J39" s="14"/>
      <c r="K39" s="16"/>
      <c r="L39" s="266"/>
      <c r="M39" s="241"/>
      <c r="N39" s="16"/>
      <c r="O39" s="16"/>
    </row>
    <row r="40" spans="1:17" x14ac:dyDescent="0.65">
      <c r="A40" s="150" t="s">
        <v>31</v>
      </c>
      <c r="C40" s="22">
        <v>175706</v>
      </c>
      <c r="D40" s="176">
        <v>175706</v>
      </c>
      <c r="E40" s="242">
        <f t="shared" ref="E40:E58" si="7">C40-D40</f>
        <v>0</v>
      </c>
      <c r="F40" s="47"/>
      <c r="G40" s="22">
        <v>246478</v>
      </c>
      <c r="H40" s="285">
        <v>246478</v>
      </c>
      <c r="I40" s="212">
        <f t="shared" ref="I40:I47" si="8">G40-H40</f>
        <v>0</v>
      </c>
      <c r="J40" s="27"/>
      <c r="K40" s="54">
        <v>148146</v>
      </c>
      <c r="L40" s="179">
        <v>148147</v>
      </c>
      <c r="M40" s="242">
        <f t="shared" ref="M40:M48" si="9">K40-L40</f>
        <v>-1</v>
      </c>
      <c r="N40" s="47"/>
      <c r="O40" s="22">
        <v>240886</v>
      </c>
      <c r="P40" s="265">
        <v>240886</v>
      </c>
      <c r="Q40" s="294">
        <f t="shared" ref="Q40:Q48" si="10">O40-P40</f>
        <v>0</v>
      </c>
    </row>
    <row r="41" spans="1:17" x14ac:dyDescent="0.65">
      <c r="A41" s="25" t="s">
        <v>32</v>
      </c>
      <c r="B41" s="6">
        <v>5</v>
      </c>
      <c r="C41" s="151">
        <v>71599</v>
      </c>
      <c r="D41" s="272">
        <v>71599</v>
      </c>
      <c r="E41" s="242">
        <f t="shared" si="7"/>
        <v>0</v>
      </c>
      <c r="F41" s="151"/>
      <c r="G41" s="151">
        <v>55836</v>
      </c>
      <c r="H41" s="272">
        <v>55848</v>
      </c>
      <c r="I41" s="212">
        <f t="shared" si="8"/>
        <v>-12</v>
      </c>
      <c r="J41" s="22"/>
      <c r="K41" s="22">
        <v>59857</v>
      </c>
      <c r="L41" s="176">
        <v>59857</v>
      </c>
      <c r="M41" s="242">
        <f t="shared" si="9"/>
        <v>0</v>
      </c>
      <c r="N41" s="22"/>
      <c r="O41" s="22">
        <v>52753</v>
      </c>
      <c r="P41" s="265">
        <v>52753</v>
      </c>
      <c r="Q41" s="294">
        <f t="shared" si="10"/>
        <v>0</v>
      </c>
    </row>
    <row r="42" spans="1:17" x14ac:dyDescent="0.65">
      <c r="A42" s="25" t="s">
        <v>139</v>
      </c>
      <c r="B42" s="18">
        <v>11</v>
      </c>
      <c r="C42" s="22">
        <v>50040</v>
      </c>
      <c r="D42" s="176">
        <v>50040</v>
      </c>
      <c r="E42" s="242">
        <f t="shared" si="7"/>
        <v>0</v>
      </c>
      <c r="F42" s="151"/>
      <c r="G42" s="151">
        <v>0</v>
      </c>
      <c r="H42" s="272">
        <v>0</v>
      </c>
      <c r="I42" s="212">
        <f t="shared" si="8"/>
        <v>0</v>
      </c>
      <c r="J42" s="22"/>
      <c r="K42" s="22">
        <v>50040</v>
      </c>
      <c r="L42" s="176">
        <v>50040</v>
      </c>
      <c r="M42" s="242">
        <f t="shared" si="9"/>
        <v>0</v>
      </c>
      <c r="N42" s="22"/>
      <c r="O42" s="22">
        <v>0</v>
      </c>
      <c r="P42" s="265">
        <v>0</v>
      </c>
      <c r="Q42" s="294">
        <f t="shared" si="10"/>
        <v>0</v>
      </c>
    </row>
    <row r="43" spans="1:17" x14ac:dyDescent="0.65">
      <c r="A43" s="1" t="s">
        <v>33</v>
      </c>
      <c r="B43" s="6" t="s">
        <v>126</v>
      </c>
      <c r="C43" s="48">
        <v>0</v>
      </c>
      <c r="D43" s="273">
        <v>0</v>
      </c>
      <c r="E43" s="242">
        <f t="shared" si="7"/>
        <v>0</v>
      </c>
      <c r="F43" s="151"/>
      <c r="G43" s="22">
        <v>182746</v>
      </c>
      <c r="H43" s="176">
        <v>182745</v>
      </c>
      <c r="I43" s="212">
        <f t="shared" si="8"/>
        <v>1</v>
      </c>
      <c r="J43" s="22"/>
      <c r="K43" s="22">
        <v>25000</v>
      </c>
      <c r="L43" s="176">
        <v>25000</v>
      </c>
      <c r="M43" s="242">
        <f t="shared" si="9"/>
        <v>0</v>
      </c>
      <c r="N43" s="22"/>
      <c r="O43" s="22">
        <v>208746</v>
      </c>
      <c r="P43" s="265">
        <v>208746</v>
      </c>
      <c r="Q43" s="294">
        <f t="shared" si="10"/>
        <v>0</v>
      </c>
    </row>
    <row r="44" spans="1:17" x14ac:dyDescent="0.65">
      <c r="A44" s="1" t="s">
        <v>34</v>
      </c>
      <c r="B44" s="18"/>
      <c r="C44" s="27"/>
      <c r="D44" s="274"/>
      <c r="E44" s="242">
        <f t="shared" si="7"/>
        <v>0</v>
      </c>
      <c r="F44" s="27"/>
      <c r="G44" s="27"/>
      <c r="H44" s="286"/>
      <c r="I44" s="212">
        <f t="shared" si="8"/>
        <v>0</v>
      </c>
      <c r="J44" s="27"/>
      <c r="K44" s="27"/>
      <c r="L44" s="274"/>
      <c r="M44" s="242">
        <f t="shared" si="9"/>
        <v>0</v>
      </c>
      <c r="N44" s="27"/>
      <c r="O44" s="27"/>
      <c r="Q44" s="294">
        <f t="shared" si="10"/>
        <v>0</v>
      </c>
    </row>
    <row r="45" spans="1:17" x14ac:dyDescent="0.65">
      <c r="A45" s="50" t="s">
        <v>35</v>
      </c>
      <c r="B45" s="18">
        <v>11</v>
      </c>
      <c r="C45" s="21">
        <v>4692</v>
      </c>
      <c r="D45" s="275">
        <v>4692</v>
      </c>
      <c r="E45" s="242">
        <f t="shared" si="7"/>
        <v>0</v>
      </c>
      <c r="F45" s="21"/>
      <c r="G45" s="21">
        <v>4119</v>
      </c>
      <c r="H45" s="275">
        <v>4119</v>
      </c>
      <c r="I45" s="212">
        <f t="shared" si="8"/>
        <v>0</v>
      </c>
      <c r="J45" s="22"/>
      <c r="K45" s="22">
        <v>4414</v>
      </c>
      <c r="L45" s="176">
        <v>4414</v>
      </c>
      <c r="M45" s="242">
        <f t="shared" si="9"/>
        <v>0</v>
      </c>
      <c r="N45" s="22"/>
      <c r="O45" s="22">
        <v>4119</v>
      </c>
      <c r="P45" s="265">
        <v>4119</v>
      </c>
      <c r="Q45" s="294">
        <f t="shared" si="10"/>
        <v>0</v>
      </c>
    </row>
    <row r="46" spans="1:17" x14ac:dyDescent="0.65">
      <c r="A46" s="150" t="s">
        <v>36</v>
      </c>
      <c r="C46" s="48">
        <v>17368</v>
      </c>
      <c r="D46" s="273">
        <v>17368</v>
      </c>
      <c r="E46" s="242">
        <f t="shared" si="7"/>
        <v>0</v>
      </c>
      <c r="F46" s="48"/>
      <c r="G46" s="48">
        <v>3188</v>
      </c>
      <c r="H46" s="272">
        <v>3188</v>
      </c>
      <c r="I46" s="212">
        <f t="shared" si="8"/>
        <v>0</v>
      </c>
      <c r="J46" s="22"/>
      <c r="K46" s="22">
        <v>17368</v>
      </c>
      <c r="L46" s="176">
        <v>17368</v>
      </c>
      <c r="M46" s="242">
        <f t="shared" si="9"/>
        <v>0</v>
      </c>
      <c r="N46" s="22"/>
      <c r="O46" s="22">
        <v>3188</v>
      </c>
      <c r="P46" s="265">
        <v>3188</v>
      </c>
      <c r="Q46" s="294">
        <f t="shared" si="10"/>
        <v>0</v>
      </c>
    </row>
    <row r="47" spans="1:17" x14ac:dyDescent="0.65">
      <c r="A47" s="1" t="s">
        <v>37</v>
      </c>
      <c r="B47" s="18"/>
      <c r="C47" s="21">
        <v>7670</v>
      </c>
      <c r="D47" s="275">
        <v>4936</v>
      </c>
      <c r="E47" s="242">
        <f t="shared" si="7"/>
        <v>2734</v>
      </c>
      <c r="F47" s="21"/>
      <c r="G47" s="21">
        <v>5742</v>
      </c>
      <c r="H47" s="275">
        <v>5731</v>
      </c>
      <c r="I47" s="212">
        <f t="shared" si="8"/>
        <v>11</v>
      </c>
      <c r="J47" s="22"/>
      <c r="K47" s="22">
        <v>7478</v>
      </c>
      <c r="L47" s="176">
        <v>4744</v>
      </c>
      <c r="M47" s="242">
        <f t="shared" si="9"/>
        <v>2734</v>
      </c>
      <c r="N47" s="22"/>
      <c r="O47" s="22">
        <v>5072</v>
      </c>
      <c r="P47" s="265">
        <v>5072</v>
      </c>
      <c r="Q47" s="294">
        <f t="shared" si="10"/>
        <v>0</v>
      </c>
    </row>
    <row r="48" spans="1:17" ht="22" x14ac:dyDescent="0.7">
      <c r="A48" s="28" t="s">
        <v>38</v>
      </c>
      <c r="B48" s="41"/>
      <c r="C48" s="152">
        <v>327075</v>
      </c>
      <c r="D48" s="182">
        <v>324341</v>
      </c>
      <c r="E48" s="242">
        <f t="shared" si="7"/>
        <v>2734</v>
      </c>
      <c r="F48" s="51"/>
      <c r="G48" s="152">
        <v>498109</v>
      </c>
      <c r="H48" s="182">
        <v>498109</v>
      </c>
      <c r="I48" s="255">
        <v>0</v>
      </c>
      <c r="J48" s="52"/>
      <c r="K48" s="152">
        <v>312303</v>
      </c>
      <c r="L48" s="182">
        <v>309570</v>
      </c>
      <c r="M48" s="242">
        <f t="shared" si="9"/>
        <v>2733</v>
      </c>
      <c r="N48" s="51"/>
      <c r="O48" s="152">
        <v>514764</v>
      </c>
      <c r="P48" s="265">
        <v>514764</v>
      </c>
      <c r="Q48" s="294">
        <f t="shared" si="10"/>
        <v>0</v>
      </c>
    </row>
    <row r="49" spans="1:17" x14ac:dyDescent="0.65">
      <c r="C49" s="48"/>
      <c r="D49" s="273"/>
      <c r="E49" s="242">
        <f t="shared" si="7"/>
        <v>0</v>
      </c>
      <c r="F49" s="48"/>
      <c r="G49" s="48"/>
      <c r="H49" s="273"/>
      <c r="I49" s="246"/>
      <c r="J49" s="53"/>
      <c r="K49" s="48"/>
      <c r="L49" s="273"/>
      <c r="M49" s="246"/>
      <c r="N49" s="48"/>
      <c r="O49" s="48"/>
    </row>
    <row r="50" spans="1:17" ht="22" x14ac:dyDescent="0.7">
      <c r="A50" s="15" t="s">
        <v>39</v>
      </c>
      <c r="B50" s="28"/>
      <c r="C50" s="51"/>
      <c r="D50" s="182"/>
      <c r="E50" s="242">
        <f t="shared" si="7"/>
        <v>0</v>
      </c>
      <c r="F50" s="51"/>
      <c r="G50" s="51"/>
      <c r="H50" s="182"/>
      <c r="I50" s="216"/>
      <c r="J50" s="51"/>
      <c r="K50" s="51"/>
      <c r="L50" s="182"/>
      <c r="M50" s="216"/>
      <c r="N50" s="51"/>
      <c r="O50" s="51"/>
    </row>
    <row r="51" spans="1:17" ht="22" x14ac:dyDescent="0.7">
      <c r="A51" s="150" t="s">
        <v>140</v>
      </c>
      <c r="B51" s="18">
        <v>11</v>
      </c>
      <c r="C51" s="22">
        <v>17219</v>
      </c>
      <c r="D51" s="176">
        <v>17219</v>
      </c>
      <c r="E51" s="242">
        <f t="shared" si="7"/>
        <v>0</v>
      </c>
      <c r="F51" s="151"/>
      <c r="G51" s="22">
        <v>0</v>
      </c>
      <c r="H51" s="182">
        <v>0</v>
      </c>
      <c r="I51" s="210"/>
      <c r="J51" s="22"/>
      <c r="K51" s="22">
        <v>17219</v>
      </c>
      <c r="L51" s="176">
        <v>17219</v>
      </c>
      <c r="M51" s="242">
        <f t="shared" ref="M51:M56" si="11">K51-L51</f>
        <v>0</v>
      </c>
      <c r="N51" s="22"/>
      <c r="O51" s="22">
        <v>0</v>
      </c>
      <c r="P51" s="265">
        <v>0</v>
      </c>
      <c r="Q51" s="294">
        <f t="shared" ref="Q51:Q58" si="12">O51-P51</f>
        <v>0</v>
      </c>
    </row>
    <row r="52" spans="1:17" ht="22" x14ac:dyDescent="0.7">
      <c r="A52" s="150" t="s">
        <v>34</v>
      </c>
      <c r="B52" s="18">
        <v>11</v>
      </c>
      <c r="C52" s="151">
        <v>5703</v>
      </c>
      <c r="D52" s="272">
        <v>5703</v>
      </c>
      <c r="E52" s="242">
        <f t="shared" si="7"/>
        <v>0</v>
      </c>
      <c r="F52" s="151"/>
      <c r="G52" s="22">
        <v>7479</v>
      </c>
      <c r="H52" s="182">
        <v>7479</v>
      </c>
      <c r="I52" s="212">
        <f>G52-H52</f>
        <v>0</v>
      </c>
      <c r="J52" s="22"/>
      <c r="K52" s="22">
        <v>4847</v>
      </c>
      <c r="L52" s="176">
        <v>4847</v>
      </c>
      <c r="M52" s="242">
        <f t="shared" si="11"/>
        <v>0</v>
      </c>
      <c r="N52" s="22"/>
      <c r="O52" s="22">
        <v>7479</v>
      </c>
      <c r="P52" s="265">
        <v>7479</v>
      </c>
      <c r="Q52" s="294">
        <f t="shared" si="12"/>
        <v>0</v>
      </c>
    </row>
    <row r="53" spans="1:17" x14ac:dyDescent="0.65">
      <c r="A53" s="1" t="s">
        <v>109</v>
      </c>
      <c r="C53" s="151"/>
      <c r="D53" s="272"/>
      <c r="E53" s="242">
        <f t="shared" si="7"/>
        <v>0</v>
      </c>
      <c r="F53" s="151"/>
      <c r="G53" s="151"/>
      <c r="H53" s="272"/>
      <c r="I53" s="245"/>
      <c r="J53" s="22"/>
      <c r="K53" s="22"/>
      <c r="L53" s="176"/>
      <c r="M53" s="242">
        <f t="shared" si="11"/>
        <v>0</v>
      </c>
      <c r="N53" s="22"/>
      <c r="O53" s="22"/>
      <c r="Q53" s="294">
        <f t="shared" si="12"/>
        <v>0</v>
      </c>
    </row>
    <row r="54" spans="1:17" x14ac:dyDescent="0.65">
      <c r="A54" s="1" t="s">
        <v>110</v>
      </c>
      <c r="C54" s="151">
        <v>5306</v>
      </c>
      <c r="D54" s="272">
        <v>5306</v>
      </c>
      <c r="E54" s="242">
        <f t="shared" si="7"/>
        <v>0</v>
      </c>
      <c r="F54" s="151"/>
      <c r="G54" s="22">
        <v>3671</v>
      </c>
      <c r="H54" s="272">
        <v>3671</v>
      </c>
      <c r="I54" s="212">
        <f>G54-H54</f>
        <v>0</v>
      </c>
      <c r="J54" s="22"/>
      <c r="K54" s="22">
        <v>3984</v>
      </c>
      <c r="L54" s="176">
        <v>3984</v>
      </c>
      <c r="M54" s="242">
        <f t="shared" si="11"/>
        <v>0</v>
      </c>
      <c r="N54" s="22"/>
      <c r="O54" s="22">
        <v>2820</v>
      </c>
      <c r="P54" s="265">
        <v>2820</v>
      </c>
      <c r="Q54" s="294">
        <f t="shared" si="12"/>
        <v>0</v>
      </c>
    </row>
    <row r="55" spans="1:17" x14ac:dyDescent="0.65">
      <c r="A55" s="1" t="s">
        <v>40</v>
      </c>
      <c r="C55" s="151">
        <v>7291</v>
      </c>
      <c r="D55" s="272">
        <v>10024</v>
      </c>
      <c r="E55" s="242">
        <f t="shared" si="7"/>
        <v>-2733</v>
      </c>
      <c r="F55" s="151"/>
      <c r="G55" s="54">
        <v>8534</v>
      </c>
      <c r="H55" s="272">
        <v>8534</v>
      </c>
      <c r="I55" s="212">
        <f>G55-H55</f>
        <v>0</v>
      </c>
      <c r="J55" s="22"/>
      <c r="K55" s="22">
        <v>7148</v>
      </c>
      <c r="L55" s="176">
        <v>9882</v>
      </c>
      <c r="M55" s="242">
        <f t="shared" si="11"/>
        <v>-2734</v>
      </c>
      <c r="N55" s="22"/>
      <c r="O55" s="22">
        <v>8506</v>
      </c>
      <c r="P55" s="265">
        <v>8506</v>
      </c>
      <c r="Q55" s="294">
        <f t="shared" si="12"/>
        <v>0</v>
      </c>
    </row>
    <row r="56" spans="1:17" ht="22" x14ac:dyDescent="0.7">
      <c r="A56" s="28" t="s">
        <v>41</v>
      </c>
      <c r="B56" s="41"/>
      <c r="C56" s="152">
        <v>35519</v>
      </c>
      <c r="D56" s="182">
        <v>38252</v>
      </c>
      <c r="E56" s="242">
        <f t="shared" si="7"/>
        <v>-2733</v>
      </c>
      <c r="F56" s="51"/>
      <c r="G56" s="152">
        <v>19684</v>
      </c>
      <c r="H56" s="182">
        <v>19684</v>
      </c>
      <c r="I56" s="255">
        <v>0</v>
      </c>
      <c r="J56" s="52"/>
      <c r="K56" s="152">
        <v>33198</v>
      </c>
      <c r="L56" s="182">
        <v>35932</v>
      </c>
      <c r="M56" s="242">
        <f t="shared" si="11"/>
        <v>-2734</v>
      </c>
      <c r="N56" s="51"/>
      <c r="O56" s="152">
        <v>18805</v>
      </c>
      <c r="P56" s="265">
        <v>18805</v>
      </c>
      <c r="Q56" s="294">
        <f t="shared" si="12"/>
        <v>0</v>
      </c>
    </row>
    <row r="57" spans="1:17" ht="22" x14ac:dyDescent="0.7">
      <c r="A57" s="28"/>
      <c r="B57" s="41"/>
      <c r="C57" s="51"/>
      <c r="D57" s="182"/>
      <c r="E57" s="242">
        <f t="shared" si="7"/>
        <v>0</v>
      </c>
      <c r="F57" s="51"/>
      <c r="G57" s="51"/>
      <c r="H57" s="182"/>
      <c r="I57" s="216"/>
      <c r="J57" s="51"/>
      <c r="K57" s="51"/>
      <c r="L57" s="182"/>
      <c r="M57" s="216"/>
      <c r="N57" s="51"/>
      <c r="O57" s="51"/>
      <c r="Q57" s="294">
        <f t="shared" si="12"/>
        <v>0</v>
      </c>
    </row>
    <row r="58" spans="1:17" ht="22" x14ac:dyDescent="0.7">
      <c r="A58" s="28" t="s">
        <v>42</v>
      </c>
      <c r="B58" s="41"/>
      <c r="C58" s="55">
        <v>362594</v>
      </c>
      <c r="D58" s="182">
        <v>362593</v>
      </c>
      <c r="E58" s="242">
        <f t="shared" si="7"/>
        <v>1</v>
      </c>
      <c r="F58" s="51"/>
      <c r="G58" s="55">
        <v>517793</v>
      </c>
      <c r="H58" s="182">
        <v>517793</v>
      </c>
      <c r="I58" s="256">
        <v>0</v>
      </c>
      <c r="J58" s="52"/>
      <c r="K58" s="55">
        <v>345501</v>
      </c>
      <c r="L58" s="182">
        <v>345502</v>
      </c>
      <c r="M58" s="216"/>
      <c r="N58" s="51"/>
      <c r="O58" s="55">
        <v>533569</v>
      </c>
      <c r="P58" s="265">
        <v>533569</v>
      </c>
      <c r="Q58" s="294">
        <f t="shared" si="12"/>
        <v>0</v>
      </c>
    </row>
    <row r="59" spans="1:17" ht="22" x14ac:dyDescent="0.7">
      <c r="A59" s="28"/>
      <c r="B59" s="41"/>
      <c r="C59" s="44"/>
      <c r="D59" s="270"/>
      <c r="E59" s="243"/>
      <c r="F59" s="44"/>
      <c r="G59" s="44"/>
      <c r="H59" s="270"/>
      <c r="I59" s="243"/>
      <c r="J59" s="13"/>
      <c r="K59" s="44"/>
      <c r="L59" s="270"/>
      <c r="M59" s="243"/>
      <c r="N59" s="44"/>
      <c r="O59" s="44"/>
    </row>
    <row r="60" spans="1:17" ht="23" x14ac:dyDescent="0.7">
      <c r="A60" s="621" t="s">
        <v>0</v>
      </c>
      <c r="B60" s="621"/>
      <c r="C60" s="621"/>
      <c r="D60" s="621"/>
      <c r="E60" s="621"/>
      <c r="F60" s="621"/>
      <c r="G60" s="621"/>
      <c r="H60" s="621"/>
      <c r="I60" s="621"/>
      <c r="J60" s="621"/>
      <c r="K60" s="160"/>
      <c r="L60" s="291"/>
      <c r="M60" s="258"/>
      <c r="N60" s="160"/>
      <c r="O60" s="160"/>
    </row>
    <row r="61" spans="1:17" ht="23" x14ac:dyDescent="0.7">
      <c r="A61" s="621" t="s">
        <v>1</v>
      </c>
      <c r="B61" s="621"/>
      <c r="C61" s="621"/>
      <c r="D61" s="621"/>
      <c r="E61" s="621"/>
      <c r="F61" s="621"/>
      <c r="G61" s="621"/>
      <c r="H61" s="621"/>
      <c r="I61" s="621"/>
      <c r="J61" s="621"/>
      <c r="K61" s="160"/>
      <c r="L61" s="291"/>
      <c r="M61" s="258"/>
      <c r="N61" s="160"/>
      <c r="O61" s="160"/>
    </row>
    <row r="62" spans="1:17" x14ac:dyDescent="0.65">
      <c r="C62" s="137"/>
      <c r="D62" s="271"/>
      <c r="E62" s="244"/>
      <c r="F62" s="45"/>
      <c r="G62" s="45"/>
      <c r="H62" s="271"/>
      <c r="I62" s="244"/>
      <c r="J62" s="46"/>
      <c r="K62" s="45"/>
      <c r="L62" s="271"/>
      <c r="M62" s="244"/>
      <c r="N62" s="45"/>
      <c r="O62" s="45"/>
    </row>
    <row r="63" spans="1:17" ht="23" x14ac:dyDescent="0.7">
      <c r="A63" s="160"/>
      <c r="B63" s="41"/>
      <c r="C63" s="622" t="s">
        <v>2</v>
      </c>
      <c r="D63" s="622"/>
      <c r="E63" s="622"/>
      <c r="F63" s="622"/>
      <c r="G63" s="622"/>
      <c r="H63" s="622"/>
      <c r="I63" s="622"/>
      <c r="J63" s="5"/>
      <c r="K63"/>
      <c r="L63" s="265"/>
      <c r="M63" s="240"/>
      <c r="N63"/>
      <c r="O63"/>
    </row>
    <row r="64" spans="1:17" ht="23" x14ac:dyDescent="0.7">
      <c r="A64" s="9"/>
      <c r="B64" s="10"/>
      <c r="C64" s="131" t="s">
        <v>137</v>
      </c>
      <c r="D64" s="262"/>
      <c r="E64" s="237"/>
      <c r="F64" s="7"/>
      <c r="G64" s="7" t="s">
        <v>4</v>
      </c>
      <c r="H64" s="282"/>
      <c r="I64" s="237" t="s">
        <v>5</v>
      </c>
      <c r="J64" s="8"/>
      <c r="K64" s="7" t="s">
        <v>137</v>
      </c>
      <c r="L64" s="262"/>
      <c r="M64" s="237"/>
      <c r="N64" s="7"/>
      <c r="O64" s="7" t="s">
        <v>4</v>
      </c>
    </row>
    <row r="65" spans="1:17" ht="23" x14ac:dyDescent="0.7">
      <c r="A65" s="9" t="s">
        <v>29</v>
      </c>
      <c r="B65" s="10" t="s">
        <v>7</v>
      </c>
      <c r="C65" s="132">
        <v>2561</v>
      </c>
      <c r="D65" s="263"/>
      <c r="E65" s="238"/>
      <c r="F65" s="11"/>
      <c r="G65" s="11">
        <v>2560</v>
      </c>
      <c r="H65" s="283"/>
      <c r="I65" s="238">
        <v>2560</v>
      </c>
      <c r="J65" s="8"/>
      <c r="K65" s="11">
        <v>2561</v>
      </c>
      <c r="L65" s="263"/>
      <c r="M65" s="238"/>
      <c r="N65" s="11"/>
      <c r="O65" s="11">
        <v>2560</v>
      </c>
    </row>
    <row r="66" spans="1:17" ht="23" x14ac:dyDescent="0.7">
      <c r="A66" s="9"/>
      <c r="B66" s="10"/>
      <c r="C66" s="133" t="s">
        <v>8</v>
      </c>
      <c r="D66" s="264"/>
      <c r="E66" s="239"/>
      <c r="F66" s="14"/>
      <c r="G66" s="14"/>
      <c r="H66" s="283"/>
      <c r="I66" s="239" t="s">
        <v>8</v>
      </c>
      <c r="J66" s="8"/>
      <c r="K66" s="14" t="s">
        <v>8</v>
      </c>
      <c r="L66" s="264"/>
      <c r="M66" s="239"/>
      <c r="N66" s="14"/>
      <c r="O66" s="14" t="s">
        <v>9</v>
      </c>
    </row>
    <row r="67" spans="1:17" ht="23" x14ac:dyDescent="0.7">
      <c r="A67" s="160"/>
      <c r="C67"/>
      <c r="D67" s="265"/>
      <c r="E67" s="240"/>
      <c r="F67"/>
      <c r="G67"/>
      <c r="H67" s="265"/>
      <c r="I67" s="240"/>
      <c r="J67"/>
      <c r="K67"/>
      <c r="L67" s="265"/>
      <c r="M67" s="240"/>
      <c r="N67"/>
      <c r="O67"/>
    </row>
    <row r="68" spans="1:17" ht="22" x14ac:dyDescent="0.7">
      <c r="A68" s="15" t="s">
        <v>43</v>
      </c>
      <c r="C68" s="138"/>
      <c r="D68" s="276"/>
      <c r="E68" s="247"/>
      <c r="F68" s="146"/>
      <c r="G68" s="146"/>
      <c r="H68" s="287"/>
      <c r="I68" s="247"/>
      <c r="J68" s="146"/>
      <c r="K68" s="146"/>
      <c r="L68" s="276"/>
      <c r="M68" s="247"/>
      <c r="N68" s="146"/>
      <c r="O68" s="146"/>
    </row>
    <row r="69" spans="1:17" x14ac:dyDescent="0.65">
      <c r="A69" s="150" t="s">
        <v>44</v>
      </c>
      <c r="B69" s="6">
        <v>12</v>
      </c>
      <c r="C69" s="138"/>
      <c r="D69" s="276"/>
      <c r="E69" s="247"/>
      <c r="F69" s="146"/>
      <c r="G69" s="146"/>
      <c r="H69" s="287"/>
      <c r="I69" s="247"/>
      <c r="J69" s="146"/>
      <c r="K69" s="146"/>
      <c r="L69" s="276"/>
      <c r="M69" s="247"/>
      <c r="N69" s="146"/>
      <c r="O69" s="146"/>
    </row>
    <row r="70" spans="1:17" ht="22" thickBot="1" x14ac:dyDescent="0.7">
      <c r="A70" s="1" t="s">
        <v>45</v>
      </c>
      <c r="C70" s="139">
        <v>873000</v>
      </c>
      <c r="D70" s="188">
        <v>873000</v>
      </c>
      <c r="E70" s="242">
        <f>C70-D70</f>
        <v>0</v>
      </c>
      <c r="F70" s="148"/>
      <c r="G70" s="56">
        <v>680000</v>
      </c>
      <c r="H70" s="188">
        <v>680000</v>
      </c>
      <c r="I70" s="212">
        <f>G70-H70</f>
        <v>0</v>
      </c>
      <c r="J70" s="39"/>
      <c r="K70" s="56">
        <v>873000</v>
      </c>
      <c r="L70" s="185">
        <v>873000</v>
      </c>
      <c r="M70" s="242">
        <f t="shared" ref="M70:M75" si="13">K70-L70</f>
        <v>0</v>
      </c>
      <c r="N70" s="39"/>
      <c r="O70" s="56">
        <v>680000</v>
      </c>
      <c r="P70" s="265">
        <v>680000</v>
      </c>
      <c r="Q70" s="294">
        <f t="shared" ref="Q70:Q75" si="14">O70-P70</f>
        <v>0</v>
      </c>
    </row>
    <row r="71" spans="1:17" ht="22" thickTop="1" x14ac:dyDescent="0.65">
      <c r="A71" s="1" t="s">
        <v>46</v>
      </c>
      <c r="C71" s="35">
        <v>873000</v>
      </c>
      <c r="D71" s="277">
        <v>873000</v>
      </c>
      <c r="E71" s="242">
        <f>C71-D71</f>
        <v>0</v>
      </c>
      <c r="F71" s="148"/>
      <c r="G71" s="39">
        <v>680000</v>
      </c>
      <c r="H71" s="188">
        <v>680000</v>
      </c>
      <c r="I71" s="212">
        <f>G71-H71</f>
        <v>0</v>
      </c>
      <c r="J71" s="39"/>
      <c r="K71" s="39">
        <v>873000</v>
      </c>
      <c r="L71" s="185">
        <v>873000</v>
      </c>
      <c r="M71" s="242">
        <f t="shared" si="13"/>
        <v>0</v>
      </c>
      <c r="N71" s="39"/>
      <c r="O71" s="39">
        <v>680000</v>
      </c>
      <c r="P71" s="265">
        <v>680000</v>
      </c>
      <c r="Q71" s="294">
        <f t="shared" si="14"/>
        <v>0</v>
      </c>
    </row>
    <row r="72" spans="1:17" x14ac:dyDescent="0.65">
      <c r="A72" s="150" t="s">
        <v>47</v>
      </c>
      <c r="B72" s="6">
        <v>12</v>
      </c>
      <c r="C72" s="148">
        <v>168500</v>
      </c>
      <c r="D72" s="188">
        <v>168500</v>
      </c>
      <c r="E72" s="242">
        <f>C72-D72</f>
        <v>0</v>
      </c>
      <c r="F72" s="148"/>
      <c r="G72" s="39">
        <v>72000</v>
      </c>
      <c r="H72" s="188">
        <v>72000</v>
      </c>
      <c r="I72" s="212">
        <f>G72-H72</f>
        <v>0</v>
      </c>
      <c r="J72" s="39"/>
      <c r="K72" s="39">
        <v>168500</v>
      </c>
      <c r="L72" s="185">
        <v>168500</v>
      </c>
      <c r="M72" s="242">
        <f t="shared" si="13"/>
        <v>0</v>
      </c>
      <c r="N72" s="39"/>
      <c r="O72" s="39">
        <v>72000</v>
      </c>
      <c r="P72" s="265">
        <v>72000</v>
      </c>
      <c r="Q72" s="294">
        <f t="shared" si="14"/>
        <v>0</v>
      </c>
    </row>
    <row r="73" spans="1:17" x14ac:dyDescent="0.65">
      <c r="A73" s="150" t="s">
        <v>49</v>
      </c>
      <c r="B73" s="6">
        <v>4</v>
      </c>
      <c r="C73" s="147">
        <v>-42408</v>
      </c>
      <c r="D73" s="184">
        <v>-42409</v>
      </c>
      <c r="E73" s="242">
        <f>C73-D73</f>
        <v>1</v>
      </c>
      <c r="F73" s="147"/>
      <c r="G73" s="40">
        <v>0</v>
      </c>
      <c r="H73" s="184">
        <v>0</v>
      </c>
      <c r="I73" s="219"/>
      <c r="J73" s="39"/>
      <c r="K73" s="39">
        <v>0</v>
      </c>
      <c r="L73" s="185">
        <v>0</v>
      </c>
      <c r="M73" s="242">
        <f t="shared" si="13"/>
        <v>0</v>
      </c>
      <c r="N73" s="39"/>
      <c r="O73" s="39">
        <v>0</v>
      </c>
      <c r="P73" s="265">
        <v>0</v>
      </c>
      <c r="Q73" s="294">
        <f t="shared" si="14"/>
        <v>0</v>
      </c>
    </row>
    <row r="74" spans="1:17" x14ac:dyDescent="0.65">
      <c r="A74" s="150" t="s">
        <v>48</v>
      </c>
      <c r="C74" s="147">
        <v>334681</v>
      </c>
      <c r="D74" s="184">
        <v>334681</v>
      </c>
      <c r="E74" s="242">
        <f>C74-D74</f>
        <v>0</v>
      </c>
      <c r="F74" s="147"/>
      <c r="G74" s="39">
        <v>236727</v>
      </c>
      <c r="H74" s="184">
        <v>236727</v>
      </c>
      <c r="I74" s="212">
        <f>G74-H74</f>
        <v>0</v>
      </c>
      <c r="J74" s="39"/>
      <c r="K74" s="39">
        <v>349604</v>
      </c>
      <c r="L74" s="185">
        <v>349603.56599999999</v>
      </c>
      <c r="M74" s="242">
        <f t="shared" si="13"/>
        <v>0.4340000000083819</v>
      </c>
      <c r="N74" s="39"/>
      <c r="O74" s="39">
        <v>237549</v>
      </c>
      <c r="P74" s="265">
        <v>237549</v>
      </c>
      <c r="Q74" s="294">
        <f t="shared" si="14"/>
        <v>0</v>
      </c>
    </row>
    <row r="75" spans="1:17" x14ac:dyDescent="0.65">
      <c r="A75" s="59" t="s">
        <v>50</v>
      </c>
      <c r="C75" s="134">
        <v>0</v>
      </c>
      <c r="D75" s="184"/>
      <c r="E75" s="218"/>
      <c r="F75" s="147"/>
      <c r="G75" s="39">
        <v>0</v>
      </c>
      <c r="H75" s="184">
        <v>9612.4245599999958</v>
      </c>
      <c r="I75" s="219">
        <v>0</v>
      </c>
      <c r="J75" s="39"/>
      <c r="K75" s="39">
        <v>0</v>
      </c>
      <c r="L75" s="185">
        <v>0</v>
      </c>
      <c r="M75" s="242">
        <f t="shared" si="13"/>
        <v>0</v>
      </c>
      <c r="N75" s="39"/>
      <c r="O75" s="39">
        <v>0</v>
      </c>
      <c r="P75" s="265">
        <v>0</v>
      </c>
      <c r="Q75" s="294">
        <f t="shared" si="14"/>
        <v>0</v>
      </c>
    </row>
    <row r="76" spans="1:17" ht="22" x14ac:dyDescent="0.7">
      <c r="A76" s="28" t="s">
        <v>51</v>
      </c>
      <c r="C76" s="135">
        <v>1333773</v>
      </c>
      <c r="D76" s="187">
        <v>0</v>
      </c>
      <c r="E76" s="221"/>
      <c r="F76" s="147"/>
      <c r="G76" s="42">
        <v>988727</v>
      </c>
      <c r="H76" s="184">
        <v>0</v>
      </c>
      <c r="I76" s="253">
        <v>200000</v>
      </c>
      <c r="J76" s="39"/>
      <c r="K76" s="42">
        <v>1391104</v>
      </c>
      <c r="L76" s="187">
        <v>0</v>
      </c>
      <c r="M76" s="221"/>
      <c r="N76" s="39"/>
      <c r="O76" s="42">
        <v>989549</v>
      </c>
      <c r="P76" s="265">
        <v>0</v>
      </c>
    </row>
    <row r="77" spans="1:17" ht="22" x14ac:dyDescent="0.7">
      <c r="A77" s="1" t="s">
        <v>127</v>
      </c>
      <c r="C77" s="140"/>
      <c r="D77" s="187">
        <v>1333772</v>
      </c>
      <c r="E77" s="221"/>
      <c r="F77" s="147"/>
      <c r="G77" s="149"/>
      <c r="H77" s="184">
        <v>998339.42455999996</v>
      </c>
      <c r="I77" s="221"/>
      <c r="J77" s="39"/>
      <c r="K77" s="149"/>
      <c r="L77" s="187">
        <v>1391103.5660000001</v>
      </c>
      <c r="M77" s="221"/>
      <c r="N77" s="39"/>
      <c r="O77" s="149"/>
      <c r="P77" s="265">
        <v>989549</v>
      </c>
    </row>
    <row r="78" spans="1:17" x14ac:dyDescent="0.65">
      <c r="A78" s="1" t="s">
        <v>108</v>
      </c>
      <c r="B78" s="6">
        <v>4</v>
      </c>
      <c r="C78" s="134">
        <v>0</v>
      </c>
      <c r="D78" s="184"/>
      <c r="E78" s="218"/>
      <c r="F78" s="147"/>
      <c r="G78" s="40">
        <v>71059</v>
      </c>
      <c r="H78" s="184"/>
      <c r="I78" s="219"/>
      <c r="J78" s="39"/>
      <c r="K78" s="39">
        <v>0</v>
      </c>
      <c r="L78" s="185"/>
      <c r="M78" s="219"/>
      <c r="N78" s="39"/>
      <c r="O78" s="39">
        <v>0</v>
      </c>
    </row>
    <row r="79" spans="1:17" x14ac:dyDescent="0.65">
      <c r="A79" s="59" t="s">
        <v>52</v>
      </c>
      <c r="C79" s="134">
        <v>48302</v>
      </c>
      <c r="D79" s="184">
        <v>0</v>
      </c>
      <c r="E79" s="218"/>
      <c r="F79" s="147"/>
      <c r="G79" s="147">
        <v>5639</v>
      </c>
      <c r="H79" s="184">
        <v>61447</v>
      </c>
      <c r="I79" s="218">
        <f>G78+G79-H79-H80</f>
        <v>9612</v>
      </c>
      <c r="J79" s="147"/>
      <c r="K79" s="147">
        <v>0</v>
      </c>
      <c r="L79" s="184">
        <v>0</v>
      </c>
      <c r="M79" s="218"/>
      <c r="N79" s="147"/>
      <c r="O79" s="147">
        <v>0</v>
      </c>
      <c r="P79" s="265">
        <v>0</v>
      </c>
    </row>
    <row r="80" spans="1:17" ht="22" x14ac:dyDescent="0.7">
      <c r="A80" s="28" t="s">
        <v>53</v>
      </c>
      <c r="C80" s="135">
        <v>1382075</v>
      </c>
      <c r="D80" s="187">
        <v>48303</v>
      </c>
      <c r="E80" s="221"/>
      <c r="F80" s="149"/>
      <c r="G80" s="42">
        <v>1065425</v>
      </c>
      <c r="H80" s="187">
        <v>5639</v>
      </c>
      <c r="I80" s="253">
        <v>200000</v>
      </c>
      <c r="J80" s="149"/>
      <c r="K80" s="42">
        <v>1391104</v>
      </c>
      <c r="L80" s="187">
        <v>0</v>
      </c>
      <c r="M80" s="221"/>
      <c r="N80" s="149"/>
      <c r="O80" s="42">
        <v>989549</v>
      </c>
      <c r="P80" s="265">
        <v>0</v>
      </c>
    </row>
    <row r="81" spans="1:16" x14ac:dyDescent="0.65">
      <c r="C81" s="141"/>
      <c r="D81" s="278">
        <v>1382075</v>
      </c>
      <c r="E81" s="249"/>
      <c r="F81" s="60"/>
      <c r="G81" s="60"/>
      <c r="H81" s="277">
        <v>1065425.42456</v>
      </c>
      <c r="I81" s="249"/>
      <c r="J81" s="60"/>
      <c r="K81" s="60"/>
      <c r="L81" s="278">
        <v>1391103.5660000001</v>
      </c>
      <c r="M81" s="249"/>
      <c r="N81" s="60"/>
      <c r="O81" s="60"/>
      <c r="P81" s="265">
        <v>989549</v>
      </c>
    </row>
    <row r="82" spans="1:16" ht="22.5" thickBot="1" x14ac:dyDescent="0.75">
      <c r="A82" s="28" t="s">
        <v>54</v>
      </c>
      <c r="B82" s="41"/>
      <c r="C82" s="142">
        <v>1744669</v>
      </c>
      <c r="D82" s="187"/>
      <c r="E82" s="221"/>
      <c r="F82" s="149"/>
      <c r="G82" s="61">
        <v>1583218</v>
      </c>
      <c r="H82" s="187"/>
      <c r="I82" s="257">
        <v>200000</v>
      </c>
      <c r="J82" s="62"/>
      <c r="K82" s="61">
        <v>1736605</v>
      </c>
      <c r="L82" s="187"/>
      <c r="M82" s="221"/>
      <c r="N82" s="149"/>
      <c r="O82" s="61">
        <v>1523118</v>
      </c>
    </row>
    <row r="83" spans="1:16" ht="22.5" thickTop="1" x14ac:dyDescent="0.7">
      <c r="A83" s="63"/>
      <c r="B83" s="64"/>
      <c r="C83" s="136"/>
      <c r="D83" s="270">
        <v>1744668</v>
      </c>
      <c r="E83" s="243"/>
      <c r="F83" s="44"/>
      <c r="G83" s="44"/>
      <c r="H83" s="288">
        <v>1583218.42456</v>
      </c>
      <c r="I83" s="243"/>
      <c r="J83" s="65"/>
      <c r="K83" s="66"/>
      <c r="L83" s="292">
        <v>1736605.5660000001</v>
      </c>
      <c r="M83" s="259"/>
      <c r="N83" s="66"/>
      <c r="O83" s="66"/>
      <c r="P83" s="265">
        <v>1523118</v>
      </c>
    </row>
    <row r="84" spans="1:16" ht="22" x14ac:dyDescent="0.7">
      <c r="A84" s="28"/>
      <c r="B84" s="41"/>
      <c r="C84" s="136"/>
      <c r="D84" s="270"/>
      <c r="E84" s="243"/>
      <c r="F84" s="44"/>
      <c r="G84" s="44"/>
      <c r="H84" s="270"/>
      <c r="I84" s="243"/>
      <c r="J84" s="44"/>
      <c r="K84" s="44"/>
      <c r="L84" s="270"/>
      <c r="M84" s="243"/>
      <c r="N84" s="44"/>
      <c r="O84" s="44"/>
    </row>
    <row r="85" spans="1:16" x14ac:dyDescent="0.65">
      <c r="C85" s="143">
        <v>1</v>
      </c>
      <c r="D85" s="279"/>
      <c r="E85" s="250"/>
      <c r="F85" s="129"/>
      <c r="G85" s="129">
        <v>0</v>
      </c>
      <c r="H85" s="289"/>
      <c r="I85" s="250"/>
      <c r="J85" s="129"/>
      <c r="K85" s="129">
        <v>0</v>
      </c>
      <c r="L85" s="279"/>
      <c r="M85" s="250"/>
      <c r="N85" s="129"/>
      <c r="O85" s="129">
        <v>0</v>
      </c>
    </row>
    <row r="86" spans="1:16" x14ac:dyDescent="0.65">
      <c r="J86" s="67"/>
      <c r="K86" s="130" t="s">
        <v>141</v>
      </c>
      <c r="L86" s="293"/>
      <c r="M86" s="260"/>
    </row>
    <row r="87" spans="1:16" x14ac:dyDescent="0.65">
      <c r="J87" s="67"/>
    </row>
    <row r="88" spans="1:16" x14ac:dyDescent="0.65">
      <c r="J88" s="67"/>
    </row>
    <row r="89" spans="1:16" x14ac:dyDescent="0.65">
      <c r="J89" s="67"/>
    </row>
    <row r="90" spans="1:16" x14ac:dyDescent="0.65">
      <c r="J90" s="67"/>
    </row>
    <row r="91" spans="1:16" x14ac:dyDescent="0.65">
      <c r="J91" s="67"/>
    </row>
    <row r="92" spans="1:16" x14ac:dyDescent="0.65">
      <c r="J92" s="67"/>
    </row>
    <row r="93" spans="1:16" x14ac:dyDescent="0.65">
      <c r="J93" s="67"/>
    </row>
    <row r="94" spans="1:16" x14ac:dyDescent="0.65">
      <c r="J94" s="67"/>
    </row>
    <row r="95" spans="1:16" x14ac:dyDescent="0.65">
      <c r="J95" s="67"/>
    </row>
    <row r="96" spans="1:16" x14ac:dyDescent="0.65">
      <c r="J96" s="67"/>
    </row>
    <row r="97" spans="10:10" x14ac:dyDescent="0.65">
      <c r="J97" s="67"/>
    </row>
    <row r="98" spans="10:10" x14ac:dyDescent="0.65">
      <c r="J98" s="67"/>
    </row>
    <row r="99" spans="10:10" x14ac:dyDescent="0.65">
      <c r="J99" s="67"/>
    </row>
    <row r="100" spans="10:10" x14ac:dyDescent="0.65">
      <c r="J100" s="67"/>
    </row>
    <row r="101" spans="10:10" x14ac:dyDescent="0.65">
      <c r="J101" s="67"/>
    </row>
    <row r="102" spans="10:10" x14ac:dyDescent="0.65">
      <c r="J102" s="67"/>
    </row>
    <row r="103" spans="10:10" x14ac:dyDescent="0.65">
      <c r="J103" s="67"/>
    </row>
    <row r="104" spans="10:10" x14ac:dyDescent="0.65">
      <c r="J104" s="67"/>
    </row>
    <row r="105" spans="10:10" x14ac:dyDescent="0.65">
      <c r="J105" s="67"/>
    </row>
    <row r="106" spans="10:10" x14ac:dyDescent="0.65">
      <c r="J106" s="67"/>
    </row>
    <row r="107" spans="10:10" x14ac:dyDescent="0.65">
      <c r="J107" s="67"/>
    </row>
    <row r="108" spans="10:10" x14ac:dyDescent="0.65">
      <c r="J108" s="67"/>
    </row>
    <row r="109" spans="10:10" x14ac:dyDescent="0.65">
      <c r="J109" s="67"/>
    </row>
    <row r="110" spans="10:10" x14ac:dyDescent="0.65">
      <c r="J110" s="67"/>
    </row>
    <row r="111" spans="10:10" x14ac:dyDescent="0.65">
      <c r="J111" s="67"/>
    </row>
    <row r="112" spans="10:10" x14ac:dyDescent="0.65">
      <c r="J112" s="67"/>
    </row>
    <row r="113" spans="10:10" x14ac:dyDescent="0.65">
      <c r="J113" s="67"/>
    </row>
    <row r="114" spans="10:10" x14ac:dyDescent="0.65">
      <c r="J114" s="67"/>
    </row>
    <row r="115" spans="10:10" x14ac:dyDescent="0.65">
      <c r="J115" s="67"/>
    </row>
    <row r="116" spans="10:10" x14ac:dyDescent="0.65">
      <c r="J116" s="67"/>
    </row>
    <row r="117" spans="10:10" x14ac:dyDescent="0.65">
      <c r="J117" s="67"/>
    </row>
    <row r="118" spans="10:10" x14ac:dyDescent="0.65">
      <c r="J118" s="67"/>
    </row>
    <row r="119" spans="10:10" x14ac:dyDescent="0.65">
      <c r="J119" s="67"/>
    </row>
    <row r="120" spans="10:10" x14ac:dyDescent="0.65">
      <c r="J120" s="67"/>
    </row>
    <row r="121" spans="10:10" x14ac:dyDescent="0.65">
      <c r="J121" s="67"/>
    </row>
    <row r="122" spans="10:10" x14ac:dyDescent="0.65">
      <c r="J122" s="67"/>
    </row>
    <row r="123" spans="10:10" x14ac:dyDescent="0.65">
      <c r="J123" s="67"/>
    </row>
    <row r="124" spans="10:10" x14ac:dyDescent="0.65">
      <c r="J124" s="67"/>
    </row>
    <row r="125" spans="10:10" x14ac:dyDescent="0.65">
      <c r="J125" s="67"/>
    </row>
    <row r="126" spans="10:10" x14ac:dyDescent="0.65">
      <c r="J126" s="67"/>
    </row>
    <row r="127" spans="10:10" x14ac:dyDescent="0.65">
      <c r="J127" s="67"/>
    </row>
    <row r="128" spans="10:10" x14ac:dyDescent="0.65">
      <c r="J128" s="67"/>
    </row>
    <row r="129" spans="10:10" x14ac:dyDescent="0.65">
      <c r="J129" s="67"/>
    </row>
    <row r="130" spans="10:10" x14ac:dyDescent="0.65">
      <c r="J130" s="67"/>
    </row>
    <row r="131" spans="10:10" x14ac:dyDescent="0.65">
      <c r="J131" s="67"/>
    </row>
    <row r="132" spans="10:10" x14ac:dyDescent="0.65">
      <c r="J132" s="67"/>
    </row>
    <row r="133" spans="10:10" x14ac:dyDescent="0.65">
      <c r="J133" s="67"/>
    </row>
    <row r="134" spans="10:10" x14ac:dyDescent="0.65">
      <c r="J134" s="67"/>
    </row>
    <row r="135" spans="10:10" x14ac:dyDescent="0.65">
      <c r="J135" s="67"/>
    </row>
    <row r="136" spans="10:10" x14ac:dyDescent="0.65">
      <c r="J136" s="67"/>
    </row>
    <row r="137" spans="10:10" x14ac:dyDescent="0.65">
      <c r="J137" s="67"/>
    </row>
    <row r="138" spans="10:10" x14ac:dyDescent="0.65">
      <c r="J138" s="67"/>
    </row>
    <row r="139" spans="10:10" x14ac:dyDescent="0.65">
      <c r="J139" s="67"/>
    </row>
    <row r="140" spans="10:10" x14ac:dyDescent="0.65">
      <c r="J140" s="67"/>
    </row>
    <row r="141" spans="10:10" x14ac:dyDescent="0.65">
      <c r="J141" s="67"/>
    </row>
    <row r="142" spans="10:10" x14ac:dyDescent="0.65">
      <c r="J142" s="67"/>
    </row>
    <row r="143" spans="10:10" x14ac:dyDescent="0.65">
      <c r="J143" s="67"/>
    </row>
    <row r="144" spans="10:10" x14ac:dyDescent="0.65">
      <c r="J144" s="67"/>
    </row>
    <row r="145" spans="10:10" x14ac:dyDescent="0.65">
      <c r="J145" s="67"/>
    </row>
    <row r="146" spans="10:10" x14ac:dyDescent="0.65">
      <c r="J146" s="67"/>
    </row>
    <row r="147" spans="10:10" x14ac:dyDescent="0.65">
      <c r="J147" s="67"/>
    </row>
    <row r="148" spans="10:10" x14ac:dyDescent="0.65">
      <c r="J148" s="67"/>
    </row>
    <row r="149" spans="10:10" x14ac:dyDescent="0.65">
      <c r="J149" s="67"/>
    </row>
    <row r="150" spans="10:10" x14ac:dyDescent="0.65">
      <c r="J150" s="67"/>
    </row>
    <row r="151" spans="10:10" x14ac:dyDescent="0.65">
      <c r="J151" s="67"/>
    </row>
    <row r="152" spans="10:10" x14ac:dyDescent="0.65">
      <c r="J152" s="67"/>
    </row>
    <row r="153" spans="10:10" x14ac:dyDescent="0.65">
      <c r="J153" s="67"/>
    </row>
    <row r="154" spans="10:10" x14ac:dyDescent="0.65">
      <c r="J154" s="67"/>
    </row>
    <row r="155" spans="10:10" x14ac:dyDescent="0.65">
      <c r="J155" s="67"/>
    </row>
    <row r="156" spans="10:10" x14ac:dyDescent="0.65">
      <c r="J156" s="67"/>
    </row>
    <row r="157" spans="10:10" x14ac:dyDescent="0.65">
      <c r="J157" s="67"/>
    </row>
    <row r="158" spans="10:10" x14ac:dyDescent="0.65">
      <c r="J158" s="67"/>
    </row>
    <row r="159" spans="10:10" x14ac:dyDescent="0.65">
      <c r="J159" s="67"/>
    </row>
    <row r="160" spans="10:10" x14ac:dyDescent="0.65">
      <c r="J160" s="67"/>
    </row>
    <row r="161" spans="10:10" x14ac:dyDescent="0.65">
      <c r="J161" s="67"/>
    </row>
    <row r="162" spans="10:10" x14ac:dyDescent="0.65">
      <c r="J162" s="67"/>
    </row>
    <row r="163" spans="10:10" x14ac:dyDescent="0.65">
      <c r="J163" s="67"/>
    </row>
    <row r="164" spans="10:10" x14ac:dyDescent="0.65">
      <c r="J164" s="67"/>
    </row>
    <row r="165" spans="10:10" x14ac:dyDescent="0.65">
      <c r="J165" s="67"/>
    </row>
    <row r="166" spans="10:10" x14ac:dyDescent="0.65">
      <c r="J166" s="67"/>
    </row>
    <row r="167" spans="10:10" x14ac:dyDescent="0.65">
      <c r="J167" s="67"/>
    </row>
    <row r="168" spans="10:10" x14ac:dyDescent="0.65">
      <c r="J168" s="67"/>
    </row>
    <row r="169" spans="10:10" x14ac:dyDescent="0.65">
      <c r="J169" s="67"/>
    </row>
    <row r="170" spans="10:10" x14ac:dyDescent="0.65">
      <c r="J170" s="67"/>
    </row>
    <row r="171" spans="10:10" x14ac:dyDescent="0.65">
      <c r="J171" s="67"/>
    </row>
    <row r="172" spans="10:10" x14ac:dyDescent="0.65">
      <c r="J172" s="67"/>
    </row>
    <row r="173" spans="10:10" x14ac:dyDescent="0.65">
      <c r="J173" s="67"/>
    </row>
    <row r="174" spans="10:10" x14ac:dyDescent="0.65">
      <c r="J174" s="67"/>
    </row>
    <row r="175" spans="10:10" x14ac:dyDescent="0.65">
      <c r="J175" s="67"/>
    </row>
    <row r="176" spans="10:10" x14ac:dyDescent="0.65">
      <c r="J176" s="67"/>
    </row>
    <row r="177" spans="10:10" x14ac:dyDescent="0.65">
      <c r="J177" s="67"/>
    </row>
    <row r="178" spans="10:10" x14ac:dyDescent="0.65">
      <c r="J178" s="67"/>
    </row>
    <row r="179" spans="10:10" x14ac:dyDescent="0.65">
      <c r="J179" s="67"/>
    </row>
    <row r="180" spans="10:10" x14ac:dyDescent="0.65">
      <c r="J180" s="67"/>
    </row>
    <row r="181" spans="10:10" x14ac:dyDescent="0.65">
      <c r="J181" s="67"/>
    </row>
    <row r="182" spans="10:10" x14ac:dyDescent="0.65">
      <c r="J182" s="67"/>
    </row>
    <row r="183" spans="10:10" x14ac:dyDescent="0.65">
      <c r="J183" s="67"/>
    </row>
    <row r="184" spans="10:10" x14ac:dyDescent="0.65">
      <c r="J184" s="67"/>
    </row>
    <row r="185" spans="10:10" x14ac:dyDescent="0.65">
      <c r="J185" s="67"/>
    </row>
    <row r="186" spans="10:10" x14ac:dyDescent="0.65">
      <c r="J186" s="67"/>
    </row>
    <row r="187" spans="10:10" x14ac:dyDescent="0.65">
      <c r="J187" s="67"/>
    </row>
    <row r="188" spans="10:10" x14ac:dyDescent="0.65">
      <c r="J188" s="67"/>
    </row>
    <row r="189" spans="10:10" x14ac:dyDescent="0.65">
      <c r="J189" s="67"/>
    </row>
    <row r="190" spans="10:10" x14ac:dyDescent="0.65">
      <c r="J190" s="67"/>
    </row>
    <row r="191" spans="10:10" x14ac:dyDescent="0.65">
      <c r="J191" s="67"/>
    </row>
    <row r="192" spans="10:10" x14ac:dyDescent="0.65">
      <c r="J192" s="67"/>
    </row>
    <row r="193" spans="10:10" x14ac:dyDescent="0.65">
      <c r="J193" s="67"/>
    </row>
    <row r="194" spans="10:10" x14ac:dyDescent="0.65">
      <c r="J194" s="67"/>
    </row>
    <row r="195" spans="10:10" x14ac:dyDescent="0.65">
      <c r="J195" s="67"/>
    </row>
    <row r="196" spans="10:10" x14ac:dyDescent="0.65">
      <c r="J196" s="67"/>
    </row>
    <row r="197" spans="10:10" x14ac:dyDescent="0.65">
      <c r="J197" s="67"/>
    </row>
    <row r="198" spans="10:10" x14ac:dyDescent="0.65">
      <c r="J198" s="67"/>
    </row>
    <row r="199" spans="10:10" x14ac:dyDescent="0.65">
      <c r="J199" s="67"/>
    </row>
    <row r="200" spans="10:10" x14ac:dyDescent="0.65">
      <c r="J200" s="67"/>
    </row>
    <row r="201" spans="10:10" x14ac:dyDescent="0.65">
      <c r="J201" s="67"/>
    </row>
    <row r="202" spans="10:10" x14ac:dyDescent="0.65">
      <c r="J202" s="67"/>
    </row>
    <row r="203" spans="10:10" x14ac:dyDescent="0.65">
      <c r="J203" s="67"/>
    </row>
    <row r="204" spans="10:10" x14ac:dyDescent="0.65">
      <c r="J204" s="67"/>
    </row>
    <row r="205" spans="10:10" x14ac:dyDescent="0.65">
      <c r="J205" s="67"/>
    </row>
    <row r="206" spans="10:10" x14ac:dyDescent="0.65">
      <c r="J206" s="67"/>
    </row>
    <row r="207" spans="10:10" x14ac:dyDescent="0.65">
      <c r="J207" s="67"/>
    </row>
    <row r="208" spans="10:10" x14ac:dyDescent="0.65">
      <c r="J208" s="67"/>
    </row>
    <row r="209" spans="10:10" x14ac:dyDescent="0.65">
      <c r="J209" s="67"/>
    </row>
    <row r="210" spans="10:10" x14ac:dyDescent="0.65">
      <c r="J210" s="67"/>
    </row>
    <row r="211" spans="10:10" x14ac:dyDescent="0.65">
      <c r="J211" s="67"/>
    </row>
    <row r="212" spans="10:10" x14ac:dyDescent="0.65">
      <c r="J212" s="67"/>
    </row>
    <row r="213" spans="10:10" x14ac:dyDescent="0.65">
      <c r="J213" s="67"/>
    </row>
    <row r="214" spans="10:10" x14ac:dyDescent="0.65">
      <c r="J214" s="67"/>
    </row>
    <row r="215" spans="10:10" x14ac:dyDescent="0.65">
      <c r="J215" s="67"/>
    </row>
    <row r="216" spans="10:10" x14ac:dyDescent="0.65">
      <c r="J216" s="67"/>
    </row>
    <row r="217" spans="10:10" x14ac:dyDescent="0.65">
      <c r="J217" s="67"/>
    </row>
    <row r="218" spans="10:10" x14ac:dyDescent="0.65">
      <c r="J218" s="67"/>
    </row>
    <row r="219" spans="10:10" x14ac:dyDescent="0.65">
      <c r="J219" s="67"/>
    </row>
    <row r="220" spans="10:10" x14ac:dyDescent="0.65">
      <c r="J220" s="67"/>
    </row>
    <row r="221" spans="10:10" x14ac:dyDescent="0.65">
      <c r="J221" s="67"/>
    </row>
    <row r="222" spans="10:10" x14ac:dyDescent="0.65">
      <c r="J222" s="67"/>
    </row>
    <row r="223" spans="10:10" x14ac:dyDescent="0.65">
      <c r="J223" s="67"/>
    </row>
    <row r="224" spans="10:10" x14ac:dyDescent="0.65">
      <c r="J224" s="67"/>
    </row>
    <row r="225" spans="10:10" x14ac:dyDescent="0.65">
      <c r="J225" s="67"/>
    </row>
    <row r="226" spans="10:10" x14ac:dyDescent="0.65">
      <c r="J226" s="67"/>
    </row>
    <row r="227" spans="10:10" x14ac:dyDescent="0.65">
      <c r="J227" s="67"/>
    </row>
    <row r="228" spans="10:10" x14ac:dyDescent="0.65">
      <c r="J228" s="67"/>
    </row>
    <row r="229" spans="10:10" x14ac:dyDescent="0.65">
      <c r="J229" s="67"/>
    </row>
    <row r="230" spans="10:10" x14ac:dyDescent="0.65">
      <c r="J230" s="67"/>
    </row>
    <row r="231" spans="10:10" x14ac:dyDescent="0.65">
      <c r="J231" s="67"/>
    </row>
    <row r="232" spans="10:10" x14ac:dyDescent="0.65">
      <c r="J232" s="67"/>
    </row>
    <row r="233" spans="10:10" x14ac:dyDescent="0.65">
      <c r="J233" s="67"/>
    </row>
    <row r="234" spans="10:10" x14ac:dyDescent="0.65">
      <c r="J234" s="67"/>
    </row>
    <row r="235" spans="10:10" x14ac:dyDescent="0.65">
      <c r="J235" s="67"/>
    </row>
    <row r="236" spans="10:10" x14ac:dyDescent="0.65">
      <c r="J236" s="67"/>
    </row>
    <row r="237" spans="10:10" x14ac:dyDescent="0.65">
      <c r="J237" s="67"/>
    </row>
    <row r="238" spans="10:10" x14ac:dyDescent="0.65">
      <c r="J238" s="67"/>
    </row>
    <row r="239" spans="10:10" x14ac:dyDescent="0.65">
      <c r="J239" s="67"/>
    </row>
    <row r="240" spans="10:10" x14ac:dyDescent="0.65">
      <c r="J240" s="67"/>
    </row>
    <row r="241" spans="10:10" x14ac:dyDescent="0.65">
      <c r="J241" s="67"/>
    </row>
    <row r="242" spans="10:10" x14ac:dyDescent="0.65">
      <c r="J242" s="67"/>
    </row>
    <row r="243" spans="10:10" x14ac:dyDescent="0.65">
      <c r="J243" s="67"/>
    </row>
    <row r="244" spans="10:10" x14ac:dyDescent="0.65">
      <c r="J244" s="67"/>
    </row>
    <row r="245" spans="10:10" x14ac:dyDescent="0.65">
      <c r="J245" s="67"/>
    </row>
    <row r="246" spans="10:10" x14ac:dyDescent="0.65">
      <c r="J246" s="67"/>
    </row>
    <row r="247" spans="10:10" x14ac:dyDescent="0.65">
      <c r="J247" s="67"/>
    </row>
    <row r="248" spans="10:10" x14ac:dyDescent="0.65">
      <c r="J248" s="67"/>
    </row>
    <row r="249" spans="10:10" x14ac:dyDescent="0.65">
      <c r="J249" s="67"/>
    </row>
    <row r="250" spans="10:10" x14ac:dyDescent="0.65">
      <c r="J250" s="67"/>
    </row>
    <row r="251" spans="10:10" x14ac:dyDescent="0.65">
      <c r="J251" s="67"/>
    </row>
    <row r="252" spans="10:10" x14ac:dyDescent="0.65">
      <c r="J252" s="67"/>
    </row>
    <row r="253" spans="10:10" x14ac:dyDescent="0.65">
      <c r="J253" s="67"/>
    </row>
    <row r="254" spans="10:10" x14ac:dyDescent="0.65">
      <c r="J254" s="67"/>
    </row>
    <row r="255" spans="10:10" x14ac:dyDescent="0.65">
      <c r="J255" s="67"/>
    </row>
    <row r="256" spans="10:10" x14ac:dyDescent="0.65">
      <c r="J256" s="67"/>
    </row>
    <row r="257" spans="10:10" x14ac:dyDescent="0.65">
      <c r="J257" s="67"/>
    </row>
    <row r="258" spans="10:10" x14ac:dyDescent="0.65">
      <c r="J258" s="67"/>
    </row>
    <row r="259" spans="10:10" x14ac:dyDescent="0.65">
      <c r="J259" s="67"/>
    </row>
    <row r="260" spans="10:10" x14ac:dyDescent="0.65">
      <c r="J260" s="67"/>
    </row>
    <row r="261" spans="10:10" x14ac:dyDescent="0.65">
      <c r="J261" s="67"/>
    </row>
    <row r="262" spans="10:10" x14ac:dyDescent="0.65">
      <c r="J262" s="67"/>
    </row>
    <row r="263" spans="10:10" x14ac:dyDescent="0.65">
      <c r="J263" s="67"/>
    </row>
    <row r="264" spans="10:10" x14ac:dyDescent="0.65">
      <c r="J264" s="67"/>
    </row>
    <row r="265" spans="10:10" x14ac:dyDescent="0.65">
      <c r="J265" s="67"/>
    </row>
    <row r="266" spans="10:10" x14ac:dyDescent="0.65">
      <c r="J266" s="67"/>
    </row>
    <row r="267" spans="10:10" x14ac:dyDescent="0.65">
      <c r="J267" s="67"/>
    </row>
    <row r="268" spans="10:10" x14ac:dyDescent="0.65">
      <c r="J268" s="67"/>
    </row>
    <row r="269" spans="10:10" x14ac:dyDescent="0.65">
      <c r="J269" s="67"/>
    </row>
    <row r="270" spans="10:10" x14ac:dyDescent="0.65">
      <c r="J270" s="67"/>
    </row>
    <row r="271" spans="10:10" x14ac:dyDescent="0.65">
      <c r="J271" s="67"/>
    </row>
    <row r="272" spans="10:10" x14ac:dyDescent="0.65">
      <c r="J272" s="67"/>
    </row>
    <row r="273" spans="10:10" x14ac:dyDescent="0.65">
      <c r="J273" s="67"/>
    </row>
    <row r="274" spans="10:10" x14ac:dyDescent="0.65">
      <c r="J274" s="67"/>
    </row>
    <row r="275" spans="10:10" x14ac:dyDescent="0.65">
      <c r="J275" s="67"/>
    </row>
    <row r="276" spans="10:10" x14ac:dyDescent="0.65">
      <c r="J276" s="67"/>
    </row>
    <row r="277" spans="10:10" x14ac:dyDescent="0.65">
      <c r="J277" s="67"/>
    </row>
    <row r="278" spans="10:10" x14ac:dyDescent="0.65">
      <c r="J278" s="67"/>
    </row>
    <row r="279" spans="10:10" x14ac:dyDescent="0.65">
      <c r="J279" s="67"/>
    </row>
    <row r="280" spans="10:10" x14ac:dyDescent="0.65">
      <c r="J280" s="67"/>
    </row>
    <row r="281" spans="10:10" x14ac:dyDescent="0.65">
      <c r="J281" s="67"/>
    </row>
    <row r="282" spans="10:10" x14ac:dyDescent="0.65">
      <c r="J282" s="67"/>
    </row>
    <row r="283" spans="10:10" x14ac:dyDescent="0.65">
      <c r="J283" s="67"/>
    </row>
    <row r="284" spans="10:10" x14ac:dyDescent="0.65">
      <c r="J284" s="67"/>
    </row>
    <row r="285" spans="10:10" x14ac:dyDescent="0.65">
      <c r="J285" s="67"/>
    </row>
    <row r="286" spans="10:10" x14ac:dyDescent="0.65">
      <c r="J286" s="67"/>
    </row>
    <row r="287" spans="10:10" x14ac:dyDescent="0.65">
      <c r="J287" s="67"/>
    </row>
    <row r="288" spans="10:10" x14ac:dyDescent="0.65">
      <c r="J288" s="67"/>
    </row>
    <row r="289" spans="10:10" x14ac:dyDescent="0.65">
      <c r="J289" s="67"/>
    </row>
    <row r="290" spans="10:10" x14ac:dyDescent="0.65">
      <c r="J290" s="67"/>
    </row>
    <row r="291" spans="10:10" x14ac:dyDescent="0.65">
      <c r="J291" s="67"/>
    </row>
    <row r="292" spans="10:10" x14ac:dyDescent="0.65">
      <c r="J292" s="67"/>
    </row>
    <row r="293" spans="10:10" x14ac:dyDescent="0.65">
      <c r="J293" s="67"/>
    </row>
    <row r="294" spans="10:10" x14ac:dyDescent="0.65">
      <c r="J294" s="67"/>
    </row>
    <row r="295" spans="10:10" x14ac:dyDescent="0.65">
      <c r="J295" s="67"/>
    </row>
    <row r="296" spans="10:10" x14ac:dyDescent="0.65">
      <c r="J296" s="67"/>
    </row>
    <row r="297" spans="10:10" x14ac:dyDescent="0.65">
      <c r="J297" s="67"/>
    </row>
    <row r="298" spans="10:10" x14ac:dyDescent="0.65">
      <c r="J298" s="67"/>
    </row>
    <row r="299" spans="10:10" x14ac:dyDescent="0.65">
      <c r="J299" s="67"/>
    </row>
    <row r="300" spans="10:10" x14ac:dyDescent="0.65">
      <c r="J300" s="67"/>
    </row>
    <row r="301" spans="10:10" x14ac:dyDescent="0.65">
      <c r="J301" s="67"/>
    </row>
    <row r="302" spans="10:10" x14ac:dyDescent="0.65">
      <c r="J302" s="67"/>
    </row>
    <row r="303" spans="10:10" x14ac:dyDescent="0.65">
      <c r="J303" s="67"/>
    </row>
    <row r="304" spans="10:10" x14ac:dyDescent="0.65">
      <c r="J304" s="67"/>
    </row>
    <row r="305" spans="10:10" x14ac:dyDescent="0.65">
      <c r="J305" s="67"/>
    </row>
    <row r="306" spans="10:10" x14ac:dyDescent="0.65">
      <c r="J306" s="67"/>
    </row>
    <row r="307" spans="10:10" x14ac:dyDescent="0.65">
      <c r="J307" s="67"/>
    </row>
    <row r="308" spans="10:10" x14ac:dyDescent="0.65">
      <c r="J308" s="67"/>
    </row>
    <row r="309" spans="10:10" x14ac:dyDescent="0.65">
      <c r="J309" s="67"/>
    </row>
    <row r="310" spans="10:10" x14ac:dyDescent="0.65">
      <c r="J310" s="67"/>
    </row>
    <row r="311" spans="10:10" x14ac:dyDescent="0.65">
      <c r="J311" s="67"/>
    </row>
    <row r="312" spans="10:10" x14ac:dyDescent="0.65">
      <c r="J312" s="67"/>
    </row>
    <row r="313" spans="10:10" x14ac:dyDescent="0.65">
      <c r="J313" s="67"/>
    </row>
    <row r="314" spans="10:10" x14ac:dyDescent="0.65">
      <c r="J314" s="67"/>
    </row>
    <row r="315" spans="10:10" x14ac:dyDescent="0.65">
      <c r="J315" s="67"/>
    </row>
    <row r="316" spans="10:10" x14ac:dyDescent="0.65">
      <c r="J316" s="67"/>
    </row>
    <row r="317" spans="10:10" x14ac:dyDescent="0.65">
      <c r="J317" s="67"/>
    </row>
    <row r="318" spans="10:10" x14ac:dyDescent="0.65">
      <c r="J318" s="67"/>
    </row>
    <row r="319" spans="10:10" x14ac:dyDescent="0.65">
      <c r="J319" s="67"/>
    </row>
    <row r="320" spans="10:10" x14ac:dyDescent="0.65">
      <c r="J320" s="67"/>
    </row>
    <row r="321" spans="10:10" x14ac:dyDescent="0.65">
      <c r="J321" s="67"/>
    </row>
    <row r="322" spans="10:10" x14ac:dyDescent="0.65">
      <c r="J322" s="67"/>
    </row>
    <row r="323" spans="10:10" x14ac:dyDescent="0.65">
      <c r="J323" s="67"/>
    </row>
    <row r="324" spans="10:10" x14ac:dyDescent="0.65">
      <c r="J324" s="67"/>
    </row>
    <row r="325" spans="10:10" x14ac:dyDescent="0.65">
      <c r="J325" s="67"/>
    </row>
    <row r="326" spans="10:10" x14ac:dyDescent="0.65">
      <c r="J326" s="67"/>
    </row>
    <row r="327" spans="10:10" x14ac:dyDescent="0.65">
      <c r="J327" s="67"/>
    </row>
    <row r="328" spans="10:10" x14ac:dyDescent="0.65">
      <c r="J328" s="67"/>
    </row>
    <row r="329" spans="10:10" x14ac:dyDescent="0.65">
      <c r="J329" s="67"/>
    </row>
    <row r="330" spans="10:10" x14ac:dyDescent="0.65">
      <c r="J330" s="67"/>
    </row>
    <row r="331" spans="10:10" x14ac:dyDescent="0.65">
      <c r="J331" s="67"/>
    </row>
    <row r="332" spans="10:10" x14ac:dyDescent="0.65">
      <c r="J332" s="67"/>
    </row>
  </sheetData>
  <mergeCells count="9">
    <mergeCell ref="A60:J60"/>
    <mergeCell ref="A61:J61"/>
    <mergeCell ref="C63:I63"/>
    <mergeCell ref="A1:J1"/>
    <mergeCell ref="A2:J2"/>
    <mergeCell ref="C4:I4"/>
    <mergeCell ref="A31:J31"/>
    <mergeCell ref="A32:J32"/>
    <mergeCell ref="C34:I34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Q165"/>
  <sheetViews>
    <sheetView topLeftCell="A7" workbookViewId="0">
      <selection activeCell="U56" sqref="U56"/>
    </sheetView>
  </sheetViews>
  <sheetFormatPr defaultColWidth="10.3984375" defaultRowHeight="21.5" x14ac:dyDescent="0.65"/>
  <cols>
    <col min="1" max="1" width="47.3984375" style="70" bestFit="1" customWidth="1"/>
    <col min="2" max="2" width="10" style="77" bestFit="1" customWidth="1"/>
    <col min="3" max="3" width="12.8984375" style="102" customWidth="1"/>
    <col min="4" max="4" width="12.8984375" style="194" customWidth="1"/>
    <col min="5" max="5" width="12.8984375" style="227" customWidth="1"/>
    <col min="6" max="6" width="1.3984375" style="101" customWidth="1"/>
    <col min="7" max="7" width="12.8984375" style="102" customWidth="1"/>
    <col min="8" max="8" width="12.8984375" style="194" customWidth="1"/>
    <col min="9" max="9" width="12.8984375" style="227" customWidth="1"/>
    <col min="10" max="10" width="1.3984375" style="101" customWidth="1"/>
    <col min="11" max="11" width="12.8984375" style="102" customWidth="1"/>
    <col min="12" max="12" width="12.8984375" style="194" customWidth="1"/>
    <col min="13" max="13" width="12.8984375" style="227" customWidth="1"/>
    <col min="14" max="14" width="1.59765625" style="101" customWidth="1"/>
    <col min="15" max="15" width="12.8984375" style="102" customWidth="1"/>
    <col min="16" max="16" width="10.3984375" style="191"/>
    <col min="17" max="17" width="10.3984375" style="225"/>
    <col min="18" max="16384" width="10.3984375" style="70"/>
  </cols>
  <sheetData>
    <row r="1" spans="1:17" ht="21.75" customHeight="1" x14ac:dyDescent="0.7">
      <c r="A1" s="629" t="s">
        <v>0</v>
      </c>
      <c r="B1" s="629"/>
      <c r="C1" s="629"/>
      <c r="D1" s="629"/>
      <c r="E1" s="629"/>
      <c r="F1" s="629"/>
      <c r="G1" s="629"/>
      <c r="H1" s="629"/>
      <c r="I1" s="629"/>
      <c r="J1" s="629"/>
      <c r="K1" s="69"/>
      <c r="L1" s="168"/>
      <c r="M1" s="203"/>
      <c r="N1" s="69"/>
      <c r="O1" s="69"/>
    </row>
    <row r="2" spans="1:17" ht="21.75" customHeight="1" x14ac:dyDescent="0.7">
      <c r="A2" s="160" t="s">
        <v>55</v>
      </c>
      <c r="B2" s="71"/>
      <c r="C2" s="69"/>
      <c r="D2" s="168"/>
      <c r="E2" s="203"/>
      <c r="F2" s="69"/>
      <c r="G2" s="69"/>
      <c r="H2" s="168"/>
      <c r="I2" s="203"/>
      <c r="J2" s="69"/>
      <c r="K2" s="69"/>
      <c r="L2" s="168"/>
      <c r="M2" s="203"/>
      <c r="N2" s="69"/>
      <c r="O2" s="69"/>
    </row>
    <row r="3" spans="1:17" ht="13.25" customHeight="1" x14ac:dyDescent="0.7">
      <c r="A3" s="69"/>
      <c r="B3" s="69"/>
      <c r="C3" s="69"/>
      <c r="D3" s="168"/>
      <c r="E3" s="203"/>
      <c r="F3" s="69"/>
      <c r="G3" s="69"/>
      <c r="H3" s="168"/>
      <c r="I3" s="203"/>
      <c r="J3" s="69"/>
      <c r="K3" s="69"/>
      <c r="L3" s="168"/>
      <c r="M3" s="203"/>
      <c r="N3" s="69"/>
      <c r="O3" s="69"/>
    </row>
    <row r="4" spans="1:17" s="72" customFormat="1" ht="23.5" customHeight="1" x14ac:dyDescent="0.7">
      <c r="B4" s="73"/>
      <c r="C4" s="624" t="s">
        <v>2</v>
      </c>
      <c r="D4" s="624"/>
      <c r="E4" s="624"/>
      <c r="F4" s="624"/>
      <c r="G4" s="624"/>
      <c r="H4" s="197"/>
      <c r="I4" s="230"/>
      <c r="J4" s="69"/>
      <c r="K4" s="624" t="s">
        <v>3</v>
      </c>
      <c r="L4" s="624"/>
      <c r="M4" s="624"/>
      <c r="N4" s="624"/>
      <c r="O4" s="624"/>
      <c r="P4" s="200"/>
      <c r="Q4" s="233"/>
    </row>
    <row r="5" spans="1:17" s="72" customFormat="1" ht="23.5" customHeight="1" x14ac:dyDescent="0.7">
      <c r="B5" s="73"/>
      <c r="C5" s="623" t="s">
        <v>106</v>
      </c>
      <c r="D5" s="623"/>
      <c r="E5" s="623"/>
      <c r="F5" s="623"/>
      <c r="G5" s="623"/>
      <c r="H5" s="198"/>
      <c r="I5" s="231"/>
      <c r="J5" s="69"/>
      <c r="K5" s="623" t="s">
        <v>106</v>
      </c>
      <c r="L5" s="623"/>
      <c r="M5" s="623"/>
      <c r="N5" s="623"/>
      <c r="O5" s="623"/>
      <c r="P5" s="200"/>
      <c r="Q5" s="233"/>
    </row>
    <row r="6" spans="1:17" s="72" customFormat="1" ht="23.5" customHeight="1" x14ac:dyDescent="0.7">
      <c r="B6" s="73"/>
      <c r="C6" s="623" t="s">
        <v>135</v>
      </c>
      <c r="D6" s="623"/>
      <c r="E6" s="623"/>
      <c r="F6" s="623"/>
      <c r="G6" s="623"/>
      <c r="H6" s="198"/>
      <c r="I6" s="231"/>
      <c r="J6" s="69"/>
      <c r="K6" s="623" t="s">
        <v>135</v>
      </c>
      <c r="L6" s="623"/>
      <c r="M6" s="623"/>
      <c r="N6" s="623"/>
      <c r="O6" s="623"/>
      <c r="P6" s="200"/>
      <c r="Q6" s="233"/>
    </row>
    <row r="7" spans="1:17" s="72" customFormat="1" ht="21" customHeight="1" x14ac:dyDescent="0.65">
      <c r="B7" s="74" t="s">
        <v>7</v>
      </c>
      <c r="C7" s="75" t="s">
        <v>56</v>
      </c>
      <c r="D7" s="169"/>
      <c r="E7" s="204"/>
      <c r="F7" s="76"/>
      <c r="G7" s="75" t="s">
        <v>57</v>
      </c>
      <c r="H7" s="169"/>
      <c r="I7" s="204"/>
      <c r="J7" s="76"/>
      <c r="K7" s="75" t="s">
        <v>56</v>
      </c>
      <c r="L7" s="169"/>
      <c r="M7" s="204"/>
      <c r="N7" s="76"/>
      <c r="O7" s="75" t="s">
        <v>57</v>
      </c>
      <c r="P7" s="200"/>
      <c r="Q7" s="233"/>
    </row>
    <row r="8" spans="1:17" s="72" customFormat="1" ht="21" customHeight="1" x14ac:dyDescent="0.65">
      <c r="B8" s="77"/>
      <c r="C8" s="625" t="s">
        <v>10</v>
      </c>
      <c r="D8" s="625"/>
      <c r="E8" s="625"/>
      <c r="F8" s="625"/>
      <c r="G8" s="625"/>
      <c r="H8" s="625"/>
      <c r="I8" s="625"/>
      <c r="J8" s="625"/>
      <c r="K8" s="625"/>
      <c r="L8" s="625"/>
      <c r="M8" s="625"/>
      <c r="N8" s="625"/>
      <c r="O8" s="625"/>
      <c r="P8" s="200"/>
      <c r="Q8" s="233"/>
    </row>
    <row r="9" spans="1:17" s="72" customFormat="1" ht="21" customHeight="1" x14ac:dyDescent="0.7">
      <c r="A9" s="78" t="s">
        <v>58</v>
      </c>
      <c r="B9" s="77"/>
      <c r="C9" s="79"/>
      <c r="D9" s="170"/>
      <c r="E9" s="205"/>
      <c r="F9" s="70"/>
      <c r="G9" s="79"/>
      <c r="H9" s="170"/>
      <c r="I9" s="205"/>
      <c r="J9" s="70"/>
      <c r="K9" s="79"/>
      <c r="L9" s="170"/>
      <c r="M9" s="205"/>
      <c r="N9" s="70"/>
      <c r="O9" s="79"/>
      <c r="P9" s="200"/>
      <c r="Q9" s="233"/>
    </row>
    <row r="10" spans="1:17" s="83" customFormat="1" ht="21" customHeight="1" x14ac:dyDescent="0.65">
      <c r="A10" s="80" t="s">
        <v>59</v>
      </c>
      <c r="B10" s="162"/>
      <c r="C10" s="165">
        <v>143016</v>
      </c>
      <c r="D10" s="171">
        <v>143016</v>
      </c>
      <c r="E10" s="206">
        <f>C10-D10</f>
        <v>0</v>
      </c>
      <c r="F10" s="82"/>
      <c r="G10" s="81">
        <v>99769</v>
      </c>
      <c r="H10" s="173">
        <v>99769</v>
      </c>
      <c r="I10" s="208">
        <f>G10-H10</f>
        <v>0</v>
      </c>
      <c r="J10" s="82"/>
      <c r="K10" s="81">
        <v>100905</v>
      </c>
      <c r="L10" s="173">
        <v>100905</v>
      </c>
      <c r="M10" s="208">
        <f>K10-L10</f>
        <v>0</v>
      </c>
      <c r="N10" s="81"/>
      <c r="O10" s="81">
        <v>96142</v>
      </c>
      <c r="P10" s="201">
        <v>96142</v>
      </c>
      <c r="Q10" s="208">
        <f>O10-P10</f>
        <v>0</v>
      </c>
    </row>
    <row r="11" spans="1:17" s="83" customFormat="1" ht="21" customHeight="1" x14ac:dyDescent="0.65">
      <c r="A11" s="80" t="s">
        <v>60</v>
      </c>
      <c r="B11" s="162"/>
      <c r="C11" s="165">
        <v>78542</v>
      </c>
      <c r="D11" s="171">
        <v>78542</v>
      </c>
      <c r="E11" s="206">
        <f>C11-D11</f>
        <v>0</v>
      </c>
      <c r="F11" s="81"/>
      <c r="G11" s="81">
        <v>76248</v>
      </c>
      <c r="H11" s="173">
        <v>76248</v>
      </c>
      <c r="I11" s="208">
        <f>G11-H11</f>
        <v>0</v>
      </c>
      <c r="J11" s="81"/>
      <c r="K11" s="81">
        <v>75382</v>
      </c>
      <c r="L11" s="173">
        <v>75382</v>
      </c>
      <c r="M11" s="208">
        <f>K11-L11</f>
        <v>0</v>
      </c>
      <c r="N11" s="81"/>
      <c r="O11" s="81">
        <v>74695</v>
      </c>
      <c r="P11" s="201">
        <v>74695</v>
      </c>
      <c r="Q11" s="208">
        <f>O11-P11</f>
        <v>0</v>
      </c>
    </row>
    <row r="12" spans="1:17" s="83" customFormat="1" ht="21" customHeight="1" x14ac:dyDescent="0.65">
      <c r="A12" s="80" t="s">
        <v>61</v>
      </c>
      <c r="B12" s="162"/>
      <c r="C12" s="165">
        <v>36027</v>
      </c>
      <c r="D12" s="171">
        <v>36027</v>
      </c>
      <c r="E12" s="206">
        <f>C12-D12</f>
        <v>0</v>
      </c>
      <c r="F12" s="81"/>
      <c r="G12" s="81">
        <v>43794</v>
      </c>
      <c r="H12" s="173">
        <v>43794</v>
      </c>
      <c r="I12" s="208">
        <f>G12-H12</f>
        <v>0</v>
      </c>
      <c r="J12" s="81"/>
      <c r="K12" s="81">
        <v>36027</v>
      </c>
      <c r="L12" s="173">
        <v>36027</v>
      </c>
      <c r="M12" s="208">
        <f>K12-L12</f>
        <v>0</v>
      </c>
      <c r="N12" s="81"/>
      <c r="O12" s="81">
        <v>43794</v>
      </c>
      <c r="P12" s="201">
        <v>43794</v>
      </c>
      <c r="Q12" s="208">
        <f>O12-P12</f>
        <v>0</v>
      </c>
    </row>
    <row r="13" spans="1:17" s="83" customFormat="1" ht="21" customHeight="1" x14ac:dyDescent="0.65">
      <c r="A13" s="80" t="s">
        <v>62</v>
      </c>
      <c r="B13" s="84">
        <v>5</v>
      </c>
      <c r="C13" s="166">
        <v>3896</v>
      </c>
      <c r="D13" s="171">
        <v>3914.0259999999998</v>
      </c>
      <c r="E13" s="206">
        <f>C13-D13</f>
        <v>-18.02599999999984</v>
      </c>
      <c r="F13" s="82"/>
      <c r="G13" s="123">
        <v>1580.3076599999999</v>
      </c>
      <c r="H13" s="173">
        <v>1580.3076599999999</v>
      </c>
      <c r="I13" s="208">
        <f>G13-H13</f>
        <v>0</v>
      </c>
      <c r="J13" s="82"/>
      <c r="K13" s="123">
        <v>4719</v>
      </c>
      <c r="L13" s="173">
        <v>4718.7130900000002</v>
      </c>
      <c r="M13" s="208">
        <f>K13-L13</f>
        <v>0.28690999999980704</v>
      </c>
      <c r="N13" s="81"/>
      <c r="O13" s="123">
        <v>1645</v>
      </c>
      <c r="P13" s="201">
        <v>1645</v>
      </c>
      <c r="Q13" s="208">
        <f>O13-P13</f>
        <v>0</v>
      </c>
    </row>
    <row r="14" spans="1:17" s="88" customFormat="1" ht="21" customHeight="1" x14ac:dyDescent="0.7">
      <c r="A14" s="119" t="s">
        <v>63</v>
      </c>
      <c r="B14" s="84"/>
      <c r="C14" s="85">
        <v>261481</v>
      </c>
      <c r="D14" s="172">
        <v>261499.02600000001</v>
      </c>
      <c r="E14" s="206">
        <f>C14-D14</f>
        <v>-18.026000000012573</v>
      </c>
      <c r="F14" s="86"/>
      <c r="G14" s="85">
        <v>221391.30765999999</v>
      </c>
      <c r="H14" s="172">
        <v>221391.30765999999</v>
      </c>
      <c r="I14" s="208">
        <f>G14-H14</f>
        <v>0</v>
      </c>
      <c r="J14" s="86"/>
      <c r="K14" s="85">
        <v>217033</v>
      </c>
      <c r="L14" s="172">
        <v>217032.71309</v>
      </c>
      <c r="M14" s="208">
        <f>K14-L14</f>
        <v>0.28690999999525957</v>
      </c>
      <c r="N14" s="87"/>
      <c r="O14" s="85">
        <v>216276</v>
      </c>
      <c r="P14" s="202">
        <v>216276</v>
      </c>
      <c r="Q14" s="208">
        <f>O14-P14</f>
        <v>0</v>
      </c>
    </row>
    <row r="15" spans="1:17" s="88" customFormat="1" ht="13.25" customHeight="1" x14ac:dyDescent="0.7">
      <c r="A15" s="119"/>
      <c r="B15" s="162"/>
      <c r="C15" s="87"/>
      <c r="D15" s="172"/>
      <c r="E15" s="207"/>
      <c r="F15" s="86"/>
      <c r="G15" s="87"/>
      <c r="H15" s="172"/>
      <c r="I15" s="207"/>
      <c r="J15" s="86"/>
      <c r="K15" s="87"/>
      <c r="L15" s="172"/>
      <c r="M15" s="207"/>
      <c r="N15" s="87"/>
      <c r="O15" s="87"/>
      <c r="P15" s="202"/>
      <c r="Q15" s="235"/>
    </row>
    <row r="16" spans="1:17" s="83" customFormat="1" ht="21" customHeight="1" x14ac:dyDescent="0.7">
      <c r="A16" s="119" t="s">
        <v>64</v>
      </c>
      <c r="B16" s="162"/>
      <c r="C16" s="81"/>
      <c r="D16" s="173"/>
      <c r="E16" s="208"/>
      <c r="F16" s="82"/>
      <c r="G16" s="81"/>
      <c r="H16" s="173"/>
      <c r="I16" s="208"/>
      <c r="J16" s="82"/>
      <c r="K16" s="81"/>
      <c r="L16" s="173"/>
      <c r="M16" s="208"/>
      <c r="N16" s="81"/>
      <c r="O16" s="81"/>
      <c r="P16" s="201"/>
      <c r="Q16" s="234"/>
    </row>
    <row r="17" spans="1:17" s="83" customFormat="1" ht="21" customHeight="1" x14ac:dyDescent="0.65">
      <c r="A17" s="80" t="s">
        <v>65</v>
      </c>
      <c r="B17" s="162"/>
      <c r="C17" s="167">
        <v>72557</v>
      </c>
      <c r="D17" s="174">
        <v>72494</v>
      </c>
      <c r="E17" s="206">
        <f t="shared" ref="E17:E24" si="0">C17-D17</f>
        <v>63</v>
      </c>
      <c r="F17" s="82"/>
      <c r="G17" s="81">
        <v>46291</v>
      </c>
      <c r="H17" s="173">
        <v>46291</v>
      </c>
      <c r="I17" s="208">
        <f t="shared" ref="I17:I24" si="1">G17-H17</f>
        <v>0</v>
      </c>
      <c r="J17" s="82"/>
      <c r="K17" s="81">
        <v>44493</v>
      </c>
      <c r="L17" s="173">
        <v>44493</v>
      </c>
      <c r="M17" s="208">
        <f t="shared" ref="M17:M24" si="2">K17-L17</f>
        <v>0</v>
      </c>
      <c r="N17" s="81"/>
      <c r="O17" s="81">
        <v>42334</v>
      </c>
      <c r="P17" s="201">
        <v>42920</v>
      </c>
      <c r="Q17" s="208">
        <f t="shared" ref="Q17:Q24" si="3">O17-P17</f>
        <v>-586</v>
      </c>
    </row>
    <row r="18" spans="1:17" s="83" customFormat="1" ht="21" customHeight="1" x14ac:dyDescent="0.65">
      <c r="A18" s="80" t="s">
        <v>66</v>
      </c>
      <c r="B18" s="162"/>
      <c r="C18" s="167">
        <v>52130</v>
      </c>
      <c r="D18" s="174">
        <v>52193</v>
      </c>
      <c r="E18" s="206">
        <f t="shared" si="0"/>
        <v>-63</v>
      </c>
      <c r="F18" s="81"/>
      <c r="G18" s="81">
        <v>45790</v>
      </c>
      <c r="H18" s="173">
        <v>45790</v>
      </c>
      <c r="I18" s="208">
        <f t="shared" si="1"/>
        <v>0</v>
      </c>
      <c r="J18" s="81"/>
      <c r="K18" s="81">
        <v>49580</v>
      </c>
      <c r="L18" s="173">
        <v>49580</v>
      </c>
      <c r="M18" s="208">
        <f t="shared" si="2"/>
        <v>0</v>
      </c>
      <c r="N18" s="81"/>
      <c r="O18" s="81">
        <v>43958</v>
      </c>
      <c r="P18" s="201">
        <v>43958</v>
      </c>
      <c r="Q18" s="208">
        <f t="shared" si="3"/>
        <v>0</v>
      </c>
    </row>
    <row r="19" spans="1:17" s="83" customFormat="1" ht="21" customHeight="1" x14ac:dyDescent="0.65">
      <c r="A19" s="80" t="s">
        <v>67</v>
      </c>
      <c r="B19" s="162"/>
      <c r="C19" s="167">
        <v>17719</v>
      </c>
      <c r="D19" s="174">
        <v>44422</v>
      </c>
      <c r="E19" s="206">
        <f t="shared" si="0"/>
        <v>-26703</v>
      </c>
      <c r="F19" s="82"/>
      <c r="G19" s="81">
        <v>27523</v>
      </c>
      <c r="H19" s="173">
        <v>27523</v>
      </c>
      <c r="I19" s="208">
        <f t="shared" si="1"/>
        <v>0</v>
      </c>
      <c r="J19" s="82"/>
      <c r="K19" s="81">
        <v>30578</v>
      </c>
      <c r="L19" s="173">
        <v>30578</v>
      </c>
      <c r="M19" s="208">
        <f t="shared" si="2"/>
        <v>0</v>
      </c>
      <c r="N19" s="81"/>
      <c r="O19" s="81">
        <v>27638</v>
      </c>
      <c r="P19" s="201">
        <v>27051</v>
      </c>
      <c r="Q19" s="208">
        <f t="shared" si="3"/>
        <v>587</v>
      </c>
    </row>
    <row r="20" spans="1:17" s="83" customFormat="1" ht="21" customHeight="1" x14ac:dyDescent="0.65">
      <c r="A20" s="80" t="s">
        <v>68</v>
      </c>
      <c r="B20" s="162">
        <v>5</v>
      </c>
      <c r="C20" s="167">
        <v>62507</v>
      </c>
      <c r="D20" s="174">
        <v>62719</v>
      </c>
      <c r="E20" s="206">
        <f t="shared" si="0"/>
        <v>-212</v>
      </c>
      <c r="F20" s="82"/>
      <c r="G20" s="81">
        <v>46140</v>
      </c>
      <c r="H20" s="173">
        <v>45302</v>
      </c>
      <c r="I20" s="208">
        <f t="shared" si="1"/>
        <v>838</v>
      </c>
      <c r="J20" s="82"/>
      <c r="K20" s="81">
        <v>52393</v>
      </c>
      <c r="L20" s="173">
        <v>52393</v>
      </c>
      <c r="M20" s="208">
        <f t="shared" si="2"/>
        <v>0</v>
      </c>
      <c r="N20" s="81"/>
      <c r="O20" s="81">
        <v>41621</v>
      </c>
      <c r="P20" s="201">
        <v>41622</v>
      </c>
      <c r="Q20" s="208">
        <f t="shared" si="3"/>
        <v>-1</v>
      </c>
    </row>
    <row r="21" spans="1:17" s="83" customFormat="1" ht="21" customHeight="1" x14ac:dyDescent="0.65">
      <c r="A21" s="80" t="s">
        <v>69</v>
      </c>
      <c r="B21" s="162"/>
      <c r="C21" s="167">
        <v>34591</v>
      </c>
      <c r="D21" s="174">
        <v>34591</v>
      </c>
      <c r="E21" s="206">
        <f t="shared" si="0"/>
        <v>0</v>
      </c>
      <c r="F21" s="82"/>
      <c r="G21" s="81">
        <v>110716</v>
      </c>
      <c r="H21" s="173">
        <v>110716</v>
      </c>
      <c r="I21" s="208">
        <f t="shared" si="1"/>
        <v>0</v>
      </c>
      <c r="J21" s="82"/>
      <c r="K21" s="81">
        <v>34591</v>
      </c>
      <c r="L21" s="173">
        <v>34591</v>
      </c>
      <c r="M21" s="208">
        <f t="shared" si="2"/>
        <v>0</v>
      </c>
      <c r="N21" s="81"/>
      <c r="O21" s="81">
        <v>110716</v>
      </c>
      <c r="P21" s="201">
        <v>110716</v>
      </c>
      <c r="Q21" s="208">
        <f t="shared" si="3"/>
        <v>0</v>
      </c>
    </row>
    <row r="22" spans="1:17" s="83" customFormat="1" ht="21" customHeight="1" x14ac:dyDescent="0.65">
      <c r="A22" s="80" t="s">
        <v>129</v>
      </c>
      <c r="B22" s="162"/>
      <c r="C22" s="167">
        <v>-14160</v>
      </c>
      <c r="D22" s="174">
        <v>-14160</v>
      </c>
      <c r="E22" s="206">
        <f t="shared" si="0"/>
        <v>0</v>
      </c>
      <c r="F22" s="82"/>
      <c r="G22" s="81">
        <v>-63358</v>
      </c>
      <c r="H22" s="173">
        <v>-63358</v>
      </c>
      <c r="I22" s="208">
        <f t="shared" si="1"/>
        <v>0</v>
      </c>
      <c r="J22" s="82"/>
      <c r="K22" s="81">
        <v>-14160</v>
      </c>
      <c r="L22" s="173">
        <v>-14160</v>
      </c>
      <c r="M22" s="208">
        <f t="shared" si="2"/>
        <v>0</v>
      </c>
      <c r="N22" s="81"/>
      <c r="O22" s="81">
        <v>-63358</v>
      </c>
      <c r="P22" s="201">
        <v>-63358</v>
      </c>
      <c r="Q22" s="208">
        <f t="shared" si="3"/>
        <v>0</v>
      </c>
    </row>
    <row r="23" spans="1:17" s="83" customFormat="1" ht="21" customHeight="1" x14ac:dyDescent="0.65">
      <c r="A23" s="89" t="s">
        <v>70</v>
      </c>
      <c r="B23" s="161">
        <v>5</v>
      </c>
      <c r="C23" s="167">
        <v>743</v>
      </c>
      <c r="D23" s="174">
        <v>760</v>
      </c>
      <c r="E23" s="206">
        <f t="shared" si="0"/>
        <v>-17</v>
      </c>
      <c r="F23" s="90"/>
      <c r="G23" s="81">
        <v>13015</v>
      </c>
      <c r="H23" s="173">
        <v>13015</v>
      </c>
      <c r="I23" s="208">
        <f t="shared" si="1"/>
        <v>0</v>
      </c>
      <c r="J23" s="90"/>
      <c r="K23" s="81">
        <v>850</v>
      </c>
      <c r="L23" s="173">
        <v>850.4340000000002</v>
      </c>
      <c r="M23" s="208">
        <f t="shared" si="2"/>
        <v>-0.43400000000019645</v>
      </c>
      <c r="N23" s="90"/>
      <c r="O23" s="81">
        <v>13094</v>
      </c>
      <c r="P23" s="201">
        <v>13094</v>
      </c>
      <c r="Q23" s="208">
        <f t="shared" si="3"/>
        <v>0</v>
      </c>
    </row>
    <row r="24" spans="1:17" s="88" customFormat="1" ht="21" customHeight="1" x14ac:dyDescent="0.7">
      <c r="A24" s="119" t="s">
        <v>71</v>
      </c>
      <c r="B24" s="91"/>
      <c r="C24" s="124">
        <v>226087</v>
      </c>
      <c r="D24" s="172">
        <v>253019</v>
      </c>
      <c r="E24" s="206">
        <f t="shared" si="0"/>
        <v>-26932</v>
      </c>
      <c r="F24" s="86"/>
      <c r="G24" s="124">
        <v>226117</v>
      </c>
      <c r="H24" s="172">
        <v>225279</v>
      </c>
      <c r="I24" s="208">
        <f t="shared" si="1"/>
        <v>838</v>
      </c>
      <c r="J24" s="86"/>
      <c r="K24" s="124">
        <v>198325</v>
      </c>
      <c r="L24" s="172">
        <v>198325.43400000001</v>
      </c>
      <c r="M24" s="208">
        <f t="shared" si="2"/>
        <v>-0.4340000000083819</v>
      </c>
      <c r="N24" s="87"/>
      <c r="O24" s="124">
        <v>216003</v>
      </c>
      <c r="P24" s="202">
        <v>216003</v>
      </c>
      <c r="Q24" s="208">
        <f t="shared" si="3"/>
        <v>0</v>
      </c>
    </row>
    <row r="25" spans="1:17" s="88" customFormat="1" ht="13.25" customHeight="1" x14ac:dyDescent="0.7">
      <c r="A25" s="119"/>
      <c r="B25" s="162"/>
      <c r="C25" s="87"/>
      <c r="D25" s="172"/>
      <c r="E25" s="207"/>
      <c r="F25" s="86"/>
      <c r="G25" s="87"/>
      <c r="H25" s="172"/>
      <c r="I25" s="207"/>
      <c r="J25" s="86"/>
      <c r="K25" s="87"/>
      <c r="L25" s="172"/>
      <c r="M25" s="207"/>
      <c r="N25" s="87"/>
      <c r="O25" s="87"/>
      <c r="P25" s="202"/>
      <c r="Q25" s="235"/>
    </row>
    <row r="26" spans="1:17" s="88" customFormat="1" ht="23.5" customHeight="1" x14ac:dyDescent="0.7">
      <c r="A26" s="92" t="s">
        <v>72</v>
      </c>
      <c r="B26" s="162"/>
      <c r="C26" s="93">
        <v>35394</v>
      </c>
      <c r="D26" s="175">
        <v>8480.0260000000126</v>
      </c>
      <c r="E26" s="206">
        <f>C26-D26</f>
        <v>26913.973999999987</v>
      </c>
      <c r="F26" s="94"/>
      <c r="G26" s="93">
        <v>-4725.6923400000087</v>
      </c>
      <c r="H26" s="175">
        <v>-3887.6923400000087</v>
      </c>
      <c r="I26" s="208">
        <f>G26-H26</f>
        <v>-838</v>
      </c>
      <c r="J26" s="94"/>
      <c r="K26" s="93">
        <v>18708</v>
      </c>
      <c r="L26" s="175">
        <v>18707.279089999996</v>
      </c>
      <c r="M26" s="208">
        <f>K26-L26</f>
        <v>0.72091000000364147</v>
      </c>
      <c r="N26" s="93"/>
      <c r="O26" s="93">
        <v>273</v>
      </c>
      <c r="P26" s="202">
        <v>273</v>
      </c>
      <c r="Q26" s="208">
        <f>O26-P26</f>
        <v>0</v>
      </c>
    </row>
    <row r="27" spans="1:17" s="83" customFormat="1" ht="23.5" customHeight="1" x14ac:dyDescent="0.65">
      <c r="A27" s="80" t="s">
        <v>73</v>
      </c>
      <c r="B27" s="84"/>
      <c r="C27" s="22">
        <v>-2589</v>
      </c>
      <c r="D27" s="176">
        <v>-2589</v>
      </c>
      <c r="E27" s="206">
        <f>C27-D27</f>
        <v>0</v>
      </c>
      <c r="F27" s="82"/>
      <c r="G27" s="81">
        <v>13472</v>
      </c>
      <c r="H27" s="173">
        <v>13472</v>
      </c>
      <c r="I27" s="208">
        <f>G27-H27</f>
        <v>0</v>
      </c>
      <c r="J27" s="82"/>
      <c r="K27" s="81">
        <v>-3315</v>
      </c>
      <c r="L27" s="173">
        <v>-3314</v>
      </c>
      <c r="M27" s="208">
        <f>K27-L27</f>
        <v>-1</v>
      </c>
      <c r="N27" s="81"/>
      <c r="O27" s="81">
        <v>13049</v>
      </c>
      <c r="P27" s="201">
        <v>13049</v>
      </c>
      <c r="Q27" s="208">
        <f>O27-P27</f>
        <v>0</v>
      </c>
    </row>
    <row r="28" spans="1:17" s="88" customFormat="1" ht="23.5" customHeight="1" x14ac:dyDescent="0.7">
      <c r="A28" s="119" t="s">
        <v>74</v>
      </c>
      <c r="B28" s="162"/>
      <c r="C28" s="95">
        <v>32805</v>
      </c>
      <c r="D28" s="175">
        <v>5891.0260000000126</v>
      </c>
      <c r="E28" s="206">
        <f>C28-D28</f>
        <v>26913.973999999987</v>
      </c>
      <c r="F28" s="94"/>
      <c r="G28" s="95">
        <v>8746.3076599999913</v>
      </c>
      <c r="H28" s="175">
        <v>9584.3076599999913</v>
      </c>
      <c r="I28" s="208">
        <f>G28-H28</f>
        <v>-838</v>
      </c>
      <c r="J28" s="94"/>
      <c r="K28" s="95">
        <v>15393</v>
      </c>
      <c r="L28" s="175">
        <v>15393.279089999996</v>
      </c>
      <c r="M28" s="208">
        <f>K28-L28</f>
        <v>-0.27908999999635853</v>
      </c>
      <c r="N28" s="93"/>
      <c r="O28" s="95">
        <v>13322</v>
      </c>
      <c r="P28" s="202">
        <v>13322</v>
      </c>
      <c r="Q28" s="208">
        <f>O28-P28</f>
        <v>0</v>
      </c>
    </row>
    <row r="29" spans="1:17" s="83" customFormat="1" ht="13.25" customHeight="1" x14ac:dyDescent="0.7">
      <c r="A29" s="78"/>
      <c r="B29" s="162"/>
      <c r="C29" s="81"/>
      <c r="D29" s="173"/>
      <c r="E29" s="208"/>
      <c r="F29" s="81"/>
      <c r="G29" s="81"/>
      <c r="H29" s="173"/>
      <c r="I29" s="208"/>
      <c r="J29" s="81"/>
      <c r="K29" s="81"/>
      <c r="L29" s="173"/>
      <c r="M29" s="208"/>
      <c r="N29" s="81"/>
      <c r="O29" s="81"/>
      <c r="P29" s="201"/>
      <c r="Q29" s="234"/>
    </row>
    <row r="30" spans="1:17" s="72" customFormat="1" ht="23.5" customHeight="1" x14ac:dyDescent="0.7">
      <c r="A30" s="119" t="s">
        <v>130</v>
      </c>
      <c r="B30" s="162"/>
      <c r="C30" s="82"/>
      <c r="D30" s="177"/>
      <c r="E30" s="211"/>
      <c r="F30" s="81"/>
      <c r="G30" s="82"/>
      <c r="H30" s="177"/>
      <c r="I30" s="211"/>
      <c r="J30" s="81"/>
      <c r="K30" s="82"/>
      <c r="L30" s="177"/>
      <c r="M30" s="211"/>
      <c r="N30" s="81"/>
      <c r="O30" s="82"/>
      <c r="P30" s="200"/>
      <c r="Q30" s="233"/>
    </row>
    <row r="31" spans="1:17" s="72" customFormat="1" ht="23.5" customHeight="1" x14ac:dyDescent="0.7">
      <c r="A31" s="15" t="s">
        <v>76</v>
      </c>
      <c r="B31" s="162"/>
      <c r="C31" s="82"/>
      <c r="D31" s="177"/>
      <c r="E31" s="211"/>
      <c r="F31" s="81"/>
      <c r="G31" s="82"/>
      <c r="H31" s="177"/>
      <c r="I31" s="211"/>
      <c r="J31" s="81"/>
      <c r="K31" s="82"/>
      <c r="L31" s="177"/>
      <c r="M31" s="211"/>
      <c r="N31" s="81"/>
      <c r="O31" s="82"/>
      <c r="P31" s="200"/>
      <c r="Q31" s="233"/>
    </row>
    <row r="32" spans="1:17" s="72" customFormat="1" ht="23.5" customHeight="1" x14ac:dyDescent="0.7">
      <c r="A32" s="96" t="s">
        <v>77</v>
      </c>
      <c r="B32" s="162"/>
      <c r="C32" s="82"/>
      <c r="D32" s="177"/>
      <c r="E32" s="211"/>
      <c r="F32" s="81"/>
      <c r="G32" s="82"/>
      <c r="H32" s="177"/>
      <c r="I32" s="211"/>
      <c r="J32" s="81"/>
      <c r="K32" s="82"/>
      <c r="L32" s="177"/>
      <c r="M32" s="211"/>
      <c r="N32" s="81"/>
      <c r="O32" s="82"/>
      <c r="P32" s="200"/>
      <c r="Q32" s="233"/>
    </row>
    <row r="33" spans="1:17" s="72" customFormat="1" ht="23.5" customHeight="1" x14ac:dyDescent="0.65">
      <c r="A33" s="150" t="s">
        <v>131</v>
      </c>
      <c r="B33" s="162"/>
      <c r="C33" s="20"/>
      <c r="D33" s="178"/>
      <c r="E33" s="212"/>
      <c r="F33" s="97"/>
      <c r="G33" s="20"/>
      <c r="H33" s="178"/>
      <c r="I33" s="212"/>
      <c r="J33" s="97"/>
      <c r="K33" s="20"/>
      <c r="L33" s="178"/>
      <c r="M33" s="212"/>
      <c r="N33" s="97"/>
      <c r="O33" s="20"/>
      <c r="P33" s="200"/>
      <c r="Q33" s="233"/>
    </row>
    <row r="34" spans="1:17" s="72" customFormat="1" ht="23.5" customHeight="1" x14ac:dyDescent="0.65">
      <c r="A34" s="150" t="s">
        <v>78</v>
      </c>
      <c r="B34" s="162"/>
      <c r="C34" s="81">
        <v>0</v>
      </c>
      <c r="D34" s="173"/>
      <c r="E34" s="208"/>
      <c r="F34" s="97"/>
      <c r="G34" s="81">
        <v>0</v>
      </c>
      <c r="H34" s="173"/>
      <c r="I34" s="208"/>
      <c r="J34" s="97"/>
      <c r="K34" s="81">
        <v>0</v>
      </c>
      <c r="L34" s="173"/>
      <c r="M34" s="208"/>
      <c r="N34" s="97"/>
      <c r="O34" s="20">
        <v>0</v>
      </c>
      <c r="P34" s="200"/>
      <c r="Q34" s="233"/>
    </row>
    <row r="35" spans="1:17" s="72" customFormat="1" ht="23.5" customHeight="1" x14ac:dyDescent="0.65">
      <c r="A35" s="150" t="s">
        <v>79</v>
      </c>
      <c r="B35" s="162"/>
      <c r="C35" s="20"/>
      <c r="D35" s="178"/>
      <c r="E35" s="212"/>
      <c r="F35" s="97"/>
      <c r="G35" s="20"/>
      <c r="H35" s="178"/>
      <c r="I35" s="212"/>
      <c r="J35" s="97"/>
      <c r="K35" s="20"/>
      <c r="L35" s="178"/>
      <c r="M35" s="212"/>
      <c r="N35" s="97"/>
      <c r="O35" s="20"/>
      <c r="P35" s="200"/>
      <c r="Q35" s="233"/>
    </row>
    <row r="36" spans="1:17" s="72" customFormat="1" ht="23.5" customHeight="1" x14ac:dyDescent="0.65">
      <c r="A36" s="98" t="s">
        <v>77</v>
      </c>
      <c r="B36" s="162"/>
      <c r="C36" s="163">
        <v>0</v>
      </c>
      <c r="D36" s="179"/>
      <c r="E36" s="213"/>
      <c r="F36" s="81"/>
      <c r="G36" s="125">
        <v>0</v>
      </c>
      <c r="H36" s="176"/>
      <c r="I36" s="210"/>
      <c r="J36" s="81"/>
      <c r="K36" s="125">
        <v>0</v>
      </c>
      <c r="L36" s="176"/>
      <c r="M36" s="210"/>
      <c r="N36" s="81"/>
      <c r="O36" s="125">
        <v>0</v>
      </c>
      <c r="P36" s="200"/>
      <c r="Q36" s="233"/>
    </row>
    <row r="37" spans="1:17" s="72" customFormat="1" ht="23.5" customHeight="1" x14ac:dyDescent="0.7">
      <c r="A37" s="119" t="s">
        <v>80</v>
      </c>
      <c r="B37" s="162"/>
      <c r="C37" s="164"/>
      <c r="D37" s="180"/>
      <c r="E37" s="214"/>
      <c r="F37" s="81"/>
      <c r="G37" s="20"/>
      <c r="H37" s="178"/>
      <c r="I37" s="212"/>
      <c r="J37" s="81"/>
      <c r="K37" s="20"/>
      <c r="L37" s="178"/>
      <c r="M37" s="212"/>
      <c r="N37" s="81"/>
      <c r="O37" s="20"/>
      <c r="P37" s="200"/>
      <c r="Q37" s="233"/>
    </row>
    <row r="38" spans="1:17" s="72" customFormat="1" ht="23.5" customHeight="1" x14ac:dyDescent="0.7">
      <c r="A38" s="119" t="s">
        <v>77</v>
      </c>
      <c r="B38" s="162"/>
      <c r="C38" s="94">
        <v>0</v>
      </c>
      <c r="D38" s="181"/>
      <c r="E38" s="215"/>
      <c r="F38" s="87"/>
      <c r="G38" s="94">
        <v>0</v>
      </c>
      <c r="H38" s="181"/>
      <c r="I38" s="215"/>
      <c r="J38" s="87"/>
      <c r="K38" s="94">
        <v>0</v>
      </c>
      <c r="L38" s="181"/>
      <c r="M38" s="215"/>
      <c r="N38" s="87"/>
      <c r="O38" s="94">
        <v>0</v>
      </c>
      <c r="P38" s="200"/>
      <c r="Q38" s="233"/>
    </row>
    <row r="39" spans="1:17" s="72" customFormat="1" ht="23.5" customHeight="1" x14ac:dyDescent="0.7">
      <c r="A39" s="28" t="s">
        <v>81</v>
      </c>
      <c r="B39" s="162"/>
      <c r="C39" s="152">
        <v>0</v>
      </c>
      <c r="D39" s="182"/>
      <c r="E39" s="216"/>
      <c r="F39" s="51"/>
      <c r="G39" s="152">
        <v>0</v>
      </c>
      <c r="H39" s="182"/>
      <c r="I39" s="216"/>
      <c r="J39" s="51"/>
      <c r="K39" s="152">
        <v>0</v>
      </c>
      <c r="L39" s="182"/>
      <c r="M39" s="216"/>
      <c r="N39" s="51"/>
      <c r="O39" s="152">
        <v>0</v>
      </c>
      <c r="P39" s="200"/>
      <c r="Q39" s="233"/>
    </row>
    <row r="40" spans="1:17" s="83" customFormat="1" ht="23.5" customHeight="1" thickBot="1" x14ac:dyDescent="0.75">
      <c r="A40" s="78" t="s">
        <v>132</v>
      </c>
      <c r="B40" s="162"/>
      <c r="C40" s="126">
        <v>32805</v>
      </c>
      <c r="D40" s="172"/>
      <c r="E40" s="207"/>
      <c r="F40" s="81"/>
      <c r="G40" s="126">
        <v>8746.3076599999913</v>
      </c>
      <c r="H40" s="172"/>
      <c r="I40" s="207"/>
      <c r="J40" s="81"/>
      <c r="K40" s="126">
        <v>15393</v>
      </c>
      <c r="L40" s="172"/>
      <c r="M40" s="207"/>
      <c r="N40" s="81"/>
      <c r="O40" s="126">
        <v>13322</v>
      </c>
      <c r="P40" s="201"/>
      <c r="Q40" s="234"/>
    </row>
    <row r="41" spans="1:17" ht="22.5" customHeight="1" thickTop="1" x14ac:dyDescent="0.7">
      <c r="A41" s="629" t="s">
        <v>0</v>
      </c>
      <c r="B41" s="629"/>
      <c r="C41" s="629"/>
      <c r="D41" s="629"/>
      <c r="E41" s="629"/>
      <c r="F41" s="629"/>
      <c r="G41" s="629"/>
      <c r="H41" s="629"/>
      <c r="I41" s="629"/>
      <c r="J41" s="629"/>
      <c r="K41" s="69"/>
      <c r="L41" s="168"/>
      <c r="M41" s="203"/>
      <c r="N41" s="69"/>
      <c r="O41" s="69"/>
    </row>
    <row r="42" spans="1:17" ht="21.75" customHeight="1" x14ac:dyDescent="0.7">
      <c r="A42" s="160" t="s">
        <v>55</v>
      </c>
      <c r="B42" s="71"/>
      <c r="C42" s="69"/>
      <c r="D42" s="168"/>
      <c r="E42" s="203"/>
      <c r="F42" s="69"/>
      <c r="G42" s="69"/>
      <c r="H42" s="168"/>
      <c r="I42" s="203"/>
      <c r="J42" s="69"/>
      <c r="K42" s="69"/>
      <c r="L42" s="168"/>
      <c r="M42" s="203"/>
      <c r="N42" s="69"/>
      <c r="O42" s="69"/>
    </row>
    <row r="43" spans="1:17" ht="13.5" customHeight="1" x14ac:dyDescent="0.7">
      <c r="A43" s="71"/>
      <c r="B43" s="71"/>
      <c r="C43" s="69"/>
      <c r="D43" s="168"/>
      <c r="E43" s="203"/>
      <c r="F43" s="69"/>
      <c r="G43" s="69"/>
      <c r="H43" s="168"/>
      <c r="I43" s="203"/>
      <c r="J43" s="69"/>
      <c r="K43" s="69"/>
      <c r="L43" s="168"/>
      <c r="M43" s="203"/>
      <c r="N43" s="69"/>
      <c r="O43" s="69"/>
    </row>
    <row r="44" spans="1:17" s="72" customFormat="1" ht="22.5" customHeight="1" x14ac:dyDescent="0.7">
      <c r="B44" s="73"/>
      <c r="C44" s="624" t="s">
        <v>2</v>
      </c>
      <c r="D44" s="624"/>
      <c r="E44" s="624"/>
      <c r="F44" s="624"/>
      <c r="G44" s="624"/>
      <c r="H44" s="197"/>
      <c r="I44" s="230"/>
      <c r="J44" s="69"/>
      <c r="K44" s="624" t="s">
        <v>3</v>
      </c>
      <c r="L44" s="624"/>
      <c r="M44" s="624"/>
      <c r="N44" s="624"/>
      <c r="O44" s="624"/>
      <c r="P44" s="200"/>
      <c r="Q44" s="233"/>
    </row>
    <row r="45" spans="1:17" s="72" customFormat="1" ht="22.5" customHeight="1" x14ac:dyDescent="0.7">
      <c r="B45" s="73"/>
      <c r="C45" s="623" t="s">
        <v>106</v>
      </c>
      <c r="D45" s="623"/>
      <c r="E45" s="623"/>
      <c r="F45" s="623"/>
      <c r="G45" s="623"/>
      <c r="H45" s="198"/>
      <c r="I45" s="231"/>
      <c r="J45" s="69"/>
      <c r="K45" s="623" t="s">
        <v>106</v>
      </c>
      <c r="L45" s="623"/>
      <c r="M45" s="623"/>
      <c r="N45" s="623"/>
      <c r="O45" s="623"/>
      <c r="P45" s="200"/>
      <c r="Q45" s="233"/>
    </row>
    <row r="46" spans="1:17" s="72" customFormat="1" ht="22.5" customHeight="1" x14ac:dyDescent="0.7">
      <c r="B46" s="73"/>
      <c r="C46" s="623" t="s">
        <v>135</v>
      </c>
      <c r="D46" s="623"/>
      <c r="E46" s="623"/>
      <c r="F46" s="623"/>
      <c r="G46" s="623"/>
      <c r="H46" s="198"/>
      <c r="I46" s="231"/>
      <c r="J46" s="69"/>
      <c r="K46" s="623" t="s">
        <v>135</v>
      </c>
      <c r="L46" s="623"/>
      <c r="M46" s="623"/>
      <c r="N46" s="623"/>
      <c r="O46" s="623"/>
      <c r="P46" s="200"/>
      <c r="Q46" s="233"/>
    </row>
    <row r="47" spans="1:17" s="72" customFormat="1" ht="22.5" customHeight="1" x14ac:dyDescent="0.65">
      <c r="B47" s="74" t="s">
        <v>7</v>
      </c>
      <c r="C47" s="75" t="s">
        <v>56</v>
      </c>
      <c r="D47" s="169"/>
      <c r="E47" s="204"/>
      <c r="F47" s="76"/>
      <c r="G47" s="75" t="s">
        <v>57</v>
      </c>
      <c r="H47" s="169"/>
      <c r="I47" s="204"/>
      <c r="J47" s="76"/>
      <c r="K47" s="75" t="s">
        <v>56</v>
      </c>
      <c r="L47" s="169"/>
      <c r="M47" s="204"/>
      <c r="N47" s="76"/>
      <c r="O47" s="75" t="s">
        <v>57</v>
      </c>
      <c r="P47" s="200"/>
      <c r="Q47" s="233"/>
    </row>
    <row r="48" spans="1:17" s="72" customFormat="1" ht="22.5" customHeight="1" x14ac:dyDescent="0.65">
      <c r="B48" s="77"/>
      <c r="C48" s="625" t="s">
        <v>10</v>
      </c>
      <c r="D48" s="625"/>
      <c r="E48" s="625"/>
      <c r="F48" s="625"/>
      <c r="G48" s="625"/>
      <c r="H48" s="625"/>
      <c r="I48" s="625"/>
      <c r="J48" s="625"/>
      <c r="K48" s="625"/>
      <c r="L48" s="625"/>
      <c r="M48" s="625"/>
      <c r="N48" s="625"/>
      <c r="O48" s="625"/>
      <c r="P48" s="200"/>
      <c r="Q48" s="233"/>
    </row>
    <row r="49" spans="1:17" s="72" customFormat="1" ht="22.5" customHeight="1" x14ac:dyDescent="0.7">
      <c r="A49" s="28" t="s">
        <v>83</v>
      </c>
      <c r="B49" s="6"/>
      <c r="C49" s="154"/>
      <c r="D49" s="183"/>
      <c r="E49" s="217"/>
      <c r="F49" s="58"/>
      <c r="G49" s="154"/>
      <c r="H49" s="183"/>
      <c r="I49" s="217"/>
      <c r="J49" s="58"/>
      <c r="K49" s="154"/>
      <c r="L49" s="183"/>
      <c r="M49" s="217"/>
      <c r="N49" s="58"/>
      <c r="O49" s="154"/>
      <c r="P49" s="200"/>
      <c r="Q49" s="233"/>
    </row>
    <row r="50" spans="1:17" s="83" customFormat="1" ht="22.5" customHeight="1" x14ac:dyDescent="0.65">
      <c r="A50" s="99" t="s">
        <v>84</v>
      </c>
      <c r="B50" s="18"/>
      <c r="C50" s="147">
        <v>35596</v>
      </c>
      <c r="D50" s="184">
        <v>8684</v>
      </c>
      <c r="E50" s="206">
        <f>C50-D50</f>
        <v>26912</v>
      </c>
      <c r="F50" s="147"/>
      <c r="G50" s="81">
        <v>13437.307659999991</v>
      </c>
      <c r="H50" s="173">
        <v>13437</v>
      </c>
      <c r="I50" s="208">
        <f>G50-H50</f>
        <v>0.30765999999130145</v>
      </c>
      <c r="J50" s="147"/>
      <c r="K50" s="81">
        <v>15393</v>
      </c>
      <c r="L50" s="173">
        <v>111770.56599999999</v>
      </c>
      <c r="M50" s="208">
        <f>K50-L50</f>
        <v>-96377.565999999992</v>
      </c>
      <c r="N50" s="147"/>
      <c r="O50" s="81">
        <v>13322</v>
      </c>
      <c r="P50" s="201">
        <v>13322</v>
      </c>
      <c r="Q50" s="208">
        <f>O50-P50</f>
        <v>0</v>
      </c>
    </row>
    <row r="51" spans="1:17" s="83" customFormat="1" ht="22.5" customHeight="1" x14ac:dyDescent="0.65">
      <c r="A51" s="99" t="s">
        <v>85</v>
      </c>
      <c r="B51" s="18"/>
      <c r="C51" s="39">
        <v>-2791</v>
      </c>
      <c r="D51" s="185">
        <v>-1362</v>
      </c>
      <c r="E51" s="206">
        <f>C51-D51</f>
        <v>-1429</v>
      </c>
      <c r="F51" s="34"/>
      <c r="G51" s="127">
        <v>-4691</v>
      </c>
      <c r="H51" s="184">
        <v>-4691</v>
      </c>
      <c r="I51" s="208">
        <f>G51-H51</f>
        <v>0</v>
      </c>
      <c r="J51" s="34"/>
      <c r="K51" s="127">
        <v>0</v>
      </c>
      <c r="L51" s="184">
        <v>0</v>
      </c>
      <c r="M51" s="208">
        <f>K51-L51</f>
        <v>0</v>
      </c>
      <c r="N51" s="147"/>
      <c r="O51" s="127">
        <v>0</v>
      </c>
      <c r="P51" s="201">
        <v>0</v>
      </c>
      <c r="Q51" s="234"/>
    </row>
    <row r="52" spans="1:17" s="88" customFormat="1" ht="22.5" customHeight="1" thickBot="1" x14ac:dyDescent="0.75">
      <c r="A52" s="92" t="s">
        <v>74</v>
      </c>
      <c r="B52" s="29"/>
      <c r="C52" s="155">
        <v>32805</v>
      </c>
      <c r="D52" s="186">
        <v>7322</v>
      </c>
      <c r="E52" s="206">
        <f>C52-D52</f>
        <v>25483</v>
      </c>
      <c r="F52" s="32"/>
      <c r="G52" s="155">
        <v>8746.3076599999913</v>
      </c>
      <c r="H52" s="186">
        <v>8746</v>
      </c>
      <c r="I52" s="208">
        <f>G52-H52</f>
        <v>0.30765999999130145</v>
      </c>
      <c r="J52" s="32"/>
      <c r="K52" s="155">
        <v>15393</v>
      </c>
      <c r="L52" s="186">
        <v>111770.56599999999</v>
      </c>
      <c r="M52" s="208">
        <f>K52-L52</f>
        <v>-96377.565999999992</v>
      </c>
      <c r="N52" s="31"/>
      <c r="O52" s="155">
        <v>13322</v>
      </c>
      <c r="P52" s="202">
        <v>13322</v>
      </c>
      <c r="Q52" s="235"/>
    </row>
    <row r="53" spans="1:17" s="83" customFormat="1" ht="13.5" customHeight="1" thickTop="1" x14ac:dyDescent="0.7">
      <c r="A53" s="92"/>
      <c r="B53" s="29"/>
      <c r="C53" s="149"/>
      <c r="D53" s="187"/>
      <c r="E53" s="221"/>
      <c r="F53" s="62"/>
      <c r="G53" s="149"/>
      <c r="H53" s="187"/>
      <c r="I53" s="221"/>
      <c r="J53" s="62"/>
      <c r="K53" s="149"/>
      <c r="L53" s="187"/>
      <c r="M53" s="221"/>
      <c r="N53" s="149"/>
      <c r="O53" s="149"/>
      <c r="P53" s="201"/>
      <c r="Q53" s="234"/>
    </row>
    <row r="54" spans="1:17" s="83" customFormat="1" ht="22.5" customHeight="1" x14ac:dyDescent="0.7">
      <c r="A54" s="92" t="s">
        <v>87</v>
      </c>
      <c r="B54" s="18"/>
      <c r="C54" s="148"/>
      <c r="D54" s="188"/>
      <c r="E54" s="222"/>
      <c r="F54" s="57"/>
      <c r="G54" s="148"/>
      <c r="H54" s="188"/>
      <c r="I54" s="222"/>
      <c r="J54" s="57"/>
      <c r="K54" s="148"/>
      <c r="L54" s="188"/>
      <c r="M54" s="222"/>
      <c r="N54" s="148"/>
      <c r="O54" s="148"/>
      <c r="P54" s="201"/>
      <c r="Q54" s="234"/>
    </row>
    <row r="55" spans="1:17" s="83" customFormat="1" ht="22.5" customHeight="1" x14ac:dyDescent="0.65">
      <c r="A55" s="99" t="s">
        <v>84</v>
      </c>
      <c r="B55" s="18"/>
      <c r="C55" s="147">
        <v>35596</v>
      </c>
      <c r="D55" s="184">
        <v>8684</v>
      </c>
      <c r="E55" s="206">
        <f>C55-D55</f>
        <v>26912</v>
      </c>
      <c r="F55" s="147"/>
      <c r="G55" s="81">
        <v>13437.307659999991</v>
      </c>
      <c r="H55" s="173">
        <v>13437</v>
      </c>
      <c r="I55" s="208">
        <f>G55-H55</f>
        <v>0.30765999999130145</v>
      </c>
      <c r="J55" s="147"/>
      <c r="K55" s="81">
        <v>15393</v>
      </c>
      <c r="L55" s="173">
        <v>112054.56599999999</v>
      </c>
      <c r="M55" s="208">
        <f>K55-L55</f>
        <v>-96661.565999999992</v>
      </c>
      <c r="N55" s="147"/>
      <c r="O55" s="81">
        <v>14986</v>
      </c>
      <c r="P55" s="201">
        <v>13322</v>
      </c>
      <c r="Q55" s="234"/>
    </row>
    <row r="56" spans="1:17" s="88" customFormat="1" ht="22.5" customHeight="1" x14ac:dyDescent="0.7">
      <c r="A56" s="99" t="s">
        <v>85</v>
      </c>
      <c r="B56" s="18"/>
      <c r="C56" s="39">
        <v>-2791</v>
      </c>
      <c r="D56" s="185">
        <v>-1362</v>
      </c>
      <c r="E56" s="206">
        <f>C56-D56</f>
        <v>-1429</v>
      </c>
      <c r="F56" s="34"/>
      <c r="G56" s="127">
        <v>-4691</v>
      </c>
      <c r="H56" s="184">
        <v>-4691</v>
      </c>
      <c r="I56" s="208">
        <f>G56-H56</f>
        <v>0</v>
      </c>
      <c r="J56" s="34"/>
      <c r="K56" s="127">
        <v>0</v>
      </c>
      <c r="L56" s="184">
        <v>0</v>
      </c>
      <c r="M56" s="208">
        <f>K56-L56</f>
        <v>0</v>
      </c>
      <c r="N56" s="147"/>
      <c r="O56" s="127">
        <v>0</v>
      </c>
      <c r="P56" s="202">
        <v>0</v>
      </c>
      <c r="Q56" s="235"/>
    </row>
    <row r="57" spans="1:17" s="83" customFormat="1" ht="22.5" customHeight="1" thickBot="1" x14ac:dyDescent="0.75">
      <c r="A57" s="92" t="s">
        <v>132</v>
      </c>
      <c r="B57" s="29"/>
      <c r="C57" s="155">
        <v>32805</v>
      </c>
      <c r="D57" s="186">
        <v>7322</v>
      </c>
      <c r="E57" s="206">
        <f>C57-D57</f>
        <v>25483</v>
      </c>
      <c r="F57" s="32"/>
      <c r="G57" s="155">
        <v>8746.3076599999913</v>
      </c>
      <c r="H57" s="186">
        <v>8746</v>
      </c>
      <c r="I57" s="208">
        <f>G57-H57</f>
        <v>0.30765999999130145</v>
      </c>
      <c r="J57" s="32"/>
      <c r="K57" s="155">
        <v>15393</v>
      </c>
      <c r="L57" s="186">
        <v>112054.56599999999</v>
      </c>
      <c r="M57" s="208">
        <f>K57-L57</f>
        <v>-96661.565999999992</v>
      </c>
      <c r="N57" s="31"/>
      <c r="O57" s="155">
        <v>13322</v>
      </c>
      <c r="P57" s="201">
        <v>13322</v>
      </c>
      <c r="Q57" s="234"/>
    </row>
    <row r="58" spans="1:17" s="83" customFormat="1" ht="13.5" customHeight="1" thickTop="1" x14ac:dyDescent="0.7">
      <c r="A58" s="28"/>
      <c r="B58" s="18"/>
      <c r="C58" s="153"/>
      <c r="D58" s="189"/>
      <c r="E58" s="223"/>
      <c r="F58" s="153"/>
      <c r="G58" s="153"/>
      <c r="H58" s="189"/>
      <c r="I58" s="223"/>
      <c r="J58" s="153"/>
      <c r="K58" s="153"/>
      <c r="L58" s="189"/>
      <c r="M58" s="223"/>
      <c r="N58" s="153"/>
      <c r="O58" s="153"/>
      <c r="P58" s="201"/>
      <c r="Q58" s="234"/>
    </row>
    <row r="59" spans="1:17" s="83" customFormat="1" ht="24" customHeight="1" thickBot="1" x14ac:dyDescent="0.75">
      <c r="A59" s="5" t="s">
        <v>134</v>
      </c>
      <c r="B59" s="18">
        <v>15</v>
      </c>
      <c r="C59" s="156">
        <v>4.097145488029466</v>
      </c>
      <c r="D59" s="190">
        <v>0.99954709804951891</v>
      </c>
      <c r="E59" s="224"/>
      <c r="F59" s="157"/>
      <c r="G59" s="156">
        <v>6.7186538299999956</v>
      </c>
      <c r="H59" s="190">
        <v>6.7184999999999997</v>
      </c>
      <c r="I59" s="208">
        <f>G59-H59</f>
        <v>1.5382999999591362E-4</v>
      </c>
      <c r="J59" s="157"/>
      <c r="K59" s="156">
        <v>1.7717541436464088</v>
      </c>
      <c r="L59" s="190">
        <v>1.7717995674661258</v>
      </c>
      <c r="M59" s="208">
        <f>K59-L59</f>
        <v>-4.5423819716949865E-5</v>
      </c>
      <c r="N59" s="157"/>
      <c r="O59" s="156">
        <v>6.6609999999999996</v>
      </c>
      <c r="P59" s="201">
        <v>6.6609999999999996</v>
      </c>
      <c r="Q59" s="208">
        <f>O59-P59</f>
        <v>0</v>
      </c>
    </row>
    <row r="60" spans="1:17" s="83" customFormat="1" ht="23.75" customHeight="1" thickTop="1" x14ac:dyDescent="0.7">
      <c r="A60" s="5"/>
      <c r="B60" s="18"/>
      <c r="C60" s="157"/>
      <c r="D60" s="190"/>
      <c r="E60" s="224"/>
      <c r="F60" s="157"/>
      <c r="G60" s="157"/>
      <c r="H60" s="190"/>
      <c r="I60" s="224"/>
      <c r="J60" s="157"/>
      <c r="K60" s="157"/>
      <c r="L60" s="190"/>
      <c r="M60" s="224"/>
      <c r="N60" s="157"/>
      <c r="O60" s="157"/>
      <c r="P60" s="201"/>
      <c r="Q60" s="234"/>
    </row>
    <row r="61" spans="1:17" s="83" customFormat="1" ht="23.75" customHeight="1" x14ac:dyDescent="0.7">
      <c r="A61" s="5"/>
      <c r="B61" s="18"/>
      <c r="C61" s="157"/>
      <c r="D61" s="190"/>
      <c r="E61" s="224"/>
      <c r="F61" s="157"/>
      <c r="G61" s="157"/>
      <c r="H61" s="190"/>
      <c r="I61" s="224"/>
      <c r="J61" s="157"/>
      <c r="K61" s="157"/>
      <c r="L61" s="190"/>
      <c r="M61" s="224"/>
      <c r="N61" s="157"/>
      <c r="O61" s="157"/>
      <c r="P61" s="201"/>
      <c r="Q61" s="234"/>
    </row>
    <row r="62" spans="1:17" ht="22.5" customHeight="1" x14ac:dyDescent="0.65">
      <c r="B62" s="70"/>
      <c r="C62" s="70"/>
      <c r="D62" s="191"/>
      <c r="E62" s="225"/>
      <c r="F62" s="102"/>
      <c r="G62" s="101"/>
      <c r="H62" s="199"/>
      <c r="I62" s="232"/>
      <c r="J62" s="102"/>
      <c r="K62" s="101"/>
      <c r="L62" s="199"/>
      <c r="M62" s="232"/>
      <c r="N62" s="120"/>
      <c r="O62" s="101"/>
    </row>
    <row r="63" spans="1:17" ht="22.5" customHeight="1" x14ac:dyDescent="0.65">
      <c r="B63" s="70"/>
      <c r="C63" s="70"/>
      <c r="D63" s="191"/>
      <c r="E63" s="225"/>
      <c r="F63" s="102"/>
      <c r="G63" s="101"/>
      <c r="H63" s="199"/>
      <c r="I63" s="232"/>
      <c r="J63" s="102"/>
      <c r="K63" s="101"/>
      <c r="L63" s="199"/>
      <c r="M63" s="232"/>
      <c r="N63" s="120"/>
      <c r="O63" s="101"/>
    </row>
    <row r="64" spans="1:17" ht="22.5" customHeight="1" x14ac:dyDescent="0.65">
      <c r="B64" s="70"/>
      <c r="C64" s="70"/>
      <c r="D64" s="191"/>
      <c r="E64" s="225"/>
      <c r="F64" s="102"/>
      <c r="G64" s="101"/>
      <c r="H64" s="199"/>
      <c r="I64" s="232"/>
      <c r="J64" s="102"/>
      <c r="K64" s="101"/>
      <c r="L64" s="199"/>
      <c r="M64" s="232"/>
      <c r="N64" s="120"/>
      <c r="O64" s="101"/>
    </row>
    <row r="65" spans="1:17" s="83" customFormat="1" ht="23.75" customHeight="1" x14ac:dyDescent="0.7">
      <c r="A65" s="5"/>
      <c r="B65" s="18"/>
      <c r="C65" s="157"/>
      <c r="D65" s="190"/>
      <c r="E65" s="224"/>
      <c r="F65" s="157"/>
      <c r="G65" s="157"/>
      <c r="H65" s="190"/>
      <c r="I65" s="224"/>
      <c r="J65" s="157"/>
      <c r="K65" s="157"/>
      <c r="L65" s="190"/>
      <c r="M65" s="224"/>
      <c r="N65" s="157"/>
      <c r="O65" s="157"/>
      <c r="P65" s="201"/>
      <c r="Q65" s="234"/>
    </row>
    <row r="66" spans="1:17" s="83" customFormat="1" ht="23.75" customHeight="1" x14ac:dyDescent="0.7">
      <c r="A66" s="5"/>
      <c r="B66" s="18"/>
      <c r="C66" s="157"/>
      <c r="D66" s="190"/>
      <c r="E66" s="224"/>
      <c r="F66" s="157"/>
      <c r="G66" s="157"/>
      <c r="H66" s="190"/>
      <c r="I66" s="224"/>
      <c r="J66" s="157"/>
      <c r="K66" s="157"/>
      <c r="L66" s="190"/>
      <c r="M66" s="224"/>
      <c r="N66" s="157"/>
      <c r="O66" s="157"/>
      <c r="P66" s="201"/>
      <c r="Q66" s="234"/>
    </row>
    <row r="67" spans="1:17" s="83" customFormat="1" ht="23.75" customHeight="1" x14ac:dyDescent="0.7">
      <c r="A67" s="5"/>
      <c r="B67" s="18"/>
      <c r="C67" s="157"/>
      <c r="D67" s="190"/>
      <c r="E67" s="224"/>
      <c r="F67" s="157"/>
      <c r="G67" s="157"/>
      <c r="H67" s="190"/>
      <c r="I67" s="224"/>
      <c r="J67" s="157"/>
      <c r="K67" s="157"/>
      <c r="L67" s="190"/>
      <c r="M67" s="224"/>
      <c r="N67" s="157"/>
      <c r="O67" s="157"/>
      <c r="P67" s="201"/>
      <c r="Q67" s="234"/>
    </row>
    <row r="68" spans="1:17" s="83" customFormat="1" ht="23.75" customHeight="1" x14ac:dyDescent="0.7">
      <c r="A68" s="5"/>
      <c r="B68" s="18"/>
      <c r="C68" s="157"/>
      <c r="D68" s="190"/>
      <c r="E68" s="224"/>
      <c r="F68" s="157"/>
      <c r="G68" s="157"/>
      <c r="H68" s="190"/>
      <c r="I68" s="224"/>
      <c r="J68" s="157"/>
      <c r="K68" s="157"/>
      <c r="L68" s="190"/>
      <c r="M68" s="224"/>
      <c r="N68" s="157"/>
      <c r="O68" s="157"/>
      <c r="P68" s="201"/>
      <c r="Q68" s="234"/>
    </row>
    <row r="69" spans="1:17" s="83" customFormat="1" ht="23.75" customHeight="1" x14ac:dyDescent="0.7">
      <c r="A69" s="5"/>
      <c r="B69" s="18"/>
      <c r="C69" s="157"/>
      <c r="D69" s="190"/>
      <c r="E69" s="224"/>
      <c r="F69" s="157"/>
      <c r="G69" s="157"/>
      <c r="H69" s="190"/>
      <c r="I69" s="224"/>
      <c r="J69" s="157"/>
      <c r="K69" s="157"/>
      <c r="L69" s="190"/>
      <c r="M69" s="224"/>
      <c r="N69" s="157"/>
      <c r="O69" s="157"/>
      <c r="P69" s="201"/>
      <c r="Q69" s="234"/>
    </row>
    <row r="70" spans="1:17" s="83" customFormat="1" ht="23.75" customHeight="1" x14ac:dyDescent="0.7">
      <c r="A70" s="5"/>
      <c r="B70" s="18"/>
      <c r="C70" s="157"/>
      <c r="D70" s="190"/>
      <c r="E70" s="224"/>
      <c r="F70" s="157"/>
      <c r="G70" s="157"/>
      <c r="H70" s="190"/>
      <c r="I70" s="224"/>
      <c r="J70" s="157"/>
      <c r="K70" s="157"/>
      <c r="L70" s="190"/>
      <c r="M70" s="224"/>
      <c r="N70" s="157"/>
      <c r="O70" s="157"/>
      <c r="P70" s="201"/>
      <c r="Q70" s="234"/>
    </row>
    <row r="71" spans="1:17" s="83" customFormat="1" ht="23.75" customHeight="1" x14ac:dyDescent="0.7">
      <c r="A71" s="5"/>
      <c r="B71" s="18"/>
      <c r="C71" s="157"/>
      <c r="D71" s="190"/>
      <c r="E71" s="224"/>
      <c r="F71" s="157"/>
      <c r="G71" s="157"/>
      <c r="H71" s="190"/>
      <c r="I71" s="224"/>
      <c r="J71" s="157"/>
      <c r="K71" s="157"/>
      <c r="L71" s="190"/>
      <c r="M71" s="224"/>
      <c r="N71" s="157"/>
      <c r="O71" s="157"/>
      <c r="P71" s="201"/>
      <c r="Q71" s="234"/>
    </row>
    <row r="72" spans="1:17" s="83" customFormat="1" ht="23.75" customHeight="1" x14ac:dyDescent="0.7">
      <c r="A72" s="5"/>
      <c r="B72" s="18"/>
      <c r="C72" s="157"/>
      <c r="D72" s="190"/>
      <c r="E72" s="224"/>
      <c r="F72" s="157"/>
      <c r="G72" s="157"/>
      <c r="H72" s="190"/>
      <c r="I72" s="224"/>
      <c r="J72" s="157"/>
      <c r="K72" s="157"/>
      <c r="L72" s="190"/>
      <c r="M72" s="224"/>
      <c r="N72" s="157"/>
      <c r="O72" s="157"/>
      <c r="P72" s="201"/>
      <c r="Q72" s="234"/>
    </row>
    <row r="73" spans="1:17" s="83" customFormat="1" ht="23.75" customHeight="1" x14ac:dyDescent="0.7">
      <c r="A73" s="5"/>
      <c r="B73" s="18"/>
      <c r="C73" s="157"/>
      <c r="D73" s="190"/>
      <c r="E73" s="224"/>
      <c r="F73" s="157"/>
      <c r="G73" s="157"/>
      <c r="H73" s="190"/>
      <c r="I73" s="224"/>
      <c r="J73" s="157"/>
      <c r="K73" s="157"/>
      <c r="L73" s="190"/>
      <c r="M73" s="224"/>
      <c r="N73" s="157"/>
      <c r="O73" s="157"/>
      <c r="P73" s="201"/>
      <c r="Q73" s="234"/>
    </row>
    <row r="74" spans="1:17" s="83" customFormat="1" ht="23.75" customHeight="1" x14ac:dyDescent="0.7">
      <c r="A74" s="5"/>
      <c r="B74" s="18"/>
      <c r="C74" s="157"/>
      <c r="D74" s="190"/>
      <c r="E74" s="224"/>
      <c r="F74" s="157"/>
      <c r="G74" s="157"/>
      <c r="H74" s="190"/>
      <c r="I74" s="224"/>
      <c r="J74" s="157"/>
      <c r="K74" s="157"/>
      <c r="L74" s="190"/>
      <c r="M74" s="224"/>
      <c r="N74" s="157"/>
      <c r="O74" s="157"/>
      <c r="P74" s="201"/>
      <c r="Q74" s="234"/>
    </row>
    <row r="75" spans="1:17" s="83" customFormat="1" ht="23.75" customHeight="1" x14ac:dyDescent="0.7">
      <c r="A75" s="5"/>
      <c r="B75" s="18"/>
      <c r="C75" s="157"/>
      <c r="D75" s="190"/>
      <c r="E75" s="224"/>
      <c r="F75" s="157"/>
      <c r="G75" s="157"/>
      <c r="H75" s="190"/>
      <c r="I75" s="224"/>
      <c r="J75" s="157"/>
      <c r="K75" s="157"/>
      <c r="L75" s="190"/>
      <c r="M75" s="224"/>
      <c r="N75" s="157"/>
      <c r="O75" s="157"/>
      <c r="P75" s="201"/>
      <c r="Q75" s="234"/>
    </row>
    <row r="76" spans="1:17" s="83" customFormat="1" ht="23.75" customHeight="1" x14ac:dyDescent="0.7">
      <c r="A76" s="5"/>
      <c r="B76" s="18"/>
      <c r="C76" s="157"/>
      <c r="D76" s="190"/>
      <c r="E76" s="224"/>
      <c r="F76" s="157"/>
      <c r="G76" s="157"/>
      <c r="H76" s="190"/>
      <c r="I76" s="224"/>
      <c r="J76" s="157"/>
      <c r="K76" s="157"/>
      <c r="L76" s="190"/>
      <c r="M76" s="224"/>
      <c r="N76" s="157"/>
      <c r="O76" s="157"/>
      <c r="P76" s="201"/>
      <c r="Q76" s="234"/>
    </row>
    <row r="77" spans="1:17" s="83" customFormat="1" ht="23.75" customHeight="1" x14ac:dyDescent="0.7">
      <c r="A77" s="5"/>
      <c r="B77" s="18"/>
      <c r="C77" s="157"/>
      <c r="D77" s="190"/>
      <c r="E77" s="224"/>
      <c r="F77" s="157"/>
      <c r="G77" s="157"/>
      <c r="H77" s="190"/>
      <c r="I77" s="224"/>
      <c r="J77" s="157"/>
      <c r="K77" s="157"/>
      <c r="L77" s="190"/>
      <c r="M77" s="224"/>
      <c r="N77" s="157"/>
      <c r="O77" s="157"/>
      <c r="P77" s="201"/>
      <c r="Q77" s="234"/>
    </row>
    <row r="78" spans="1:17" s="83" customFormat="1" ht="22.5" customHeight="1" x14ac:dyDescent="0.7">
      <c r="A78" s="28"/>
      <c r="B78" s="18"/>
      <c r="C78" s="158"/>
      <c r="D78" s="192"/>
      <c r="E78" s="226"/>
      <c r="F78" s="158"/>
      <c r="G78" s="158"/>
      <c r="H78" s="192"/>
      <c r="I78" s="226"/>
      <c r="J78" s="158"/>
      <c r="K78" s="158"/>
      <c r="L78" s="192"/>
      <c r="M78" s="226"/>
      <c r="N78" s="158"/>
      <c r="O78" s="158"/>
      <c r="P78" s="201"/>
      <c r="Q78" s="234"/>
    </row>
    <row r="79" spans="1:17" ht="21.75" customHeight="1" x14ac:dyDescent="0.7">
      <c r="A79" s="629" t="s">
        <v>0</v>
      </c>
      <c r="B79" s="629"/>
      <c r="C79" s="629"/>
      <c r="D79" s="629"/>
      <c r="E79" s="629"/>
      <c r="F79" s="629"/>
      <c r="G79" s="629"/>
      <c r="H79" s="629"/>
      <c r="I79" s="629"/>
      <c r="J79" s="629"/>
      <c r="K79" s="69"/>
      <c r="L79" s="168"/>
      <c r="M79" s="203"/>
      <c r="N79" s="69"/>
      <c r="O79" s="69"/>
    </row>
    <row r="80" spans="1:17" ht="21.75" customHeight="1" x14ac:dyDescent="0.7">
      <c r="A80" s="160" t="s">
        <v>55</v>
      </c>
      <c r="B80" s="71"/>
      <c r="C80" s="69"/>
      <c r="D80" s="168"/>
      <c r="E80" s="203"/>
      <c r="F80" s="69"/>
      <c r="G80" s="69"/>
      <c r="H80" s="168"/>
      <c r="I80" s="203"/>
      <c r="J80" s="69"/>
      <c r="K80" s="69"/>
      <c r="L80" s="168"/>
      <c r="M80" s="203"/>
      <c r="N80" s="69"/>
      <c r="O80" s="69"/>
    </row>
    <row r="81" spans="1:17" ht="13.5" customHeight="1" x14ac:dyDescent="0.7">
      <c r="A81" s="69"/>
      <c r="B81" s="69"/>
      <c r="C81" s="69"/>
      <c r="D81" s="168"/>
      <c r="E81" s="203"/>
      <c r="F81" s="69"/>
      <c r="G81" s="69"/>
      <c r="H81" s="168"/>
      <c r="I81" s="203"/>
      <c r="J81" s="69"/>
      <c r="K81" s="69"/>
      <c r="L81" s="168"/>
      <c r="M81" s="203"/>
      <c r="N81" s="69"/>
      <c r="O81" s="69"/>
    </row>
    <row r="82" spans="1:17" s="72" customFormat="1" ht="23.5" customHeight="1" x14ac:dyDescent="0.7">
      <c r="B82" s="73"/>
      <c r="C82" s="624" t="s">
        <v>2</v>
      </c>
      <c r="D82" s="624"/>
      <c r="E82" s="624"/>
      <c r="F82" s="624"/>
      <c r="G82" s="624"/>
      <c r="H82" s="197"/>
      <c r="I82" s="230"/>
      <c r="J82" s="69"/>
      <c r="K82" s="624" t="s">
        <v>3</v>
      </c>
      <c r="L82" s="624"/>
      <c r="M82" s="624"/>
      <c r="N82" s="624"/>
      <c r="O82" s="624"/>
      <c r="P82" s="200"/>
      <c r="Q82" s="233"/>
    </row>
    <row r="83" spans="1:17" s="72" customFormat="1" ht="23.5" customHeight="1" x14ac:dyDescent="0.7">
      <c r="B83" s="73"/>
      <c r="C83" s="623" t="s">
        <v>136</v>
      </c>
      <c r="D83" s="623"/>
      <c r="E83" s="623"/>
      <c r="F83" s="623"/>
      <c r="G83" s="623"/>
      <c r="H83" s="198"/>
      <c r="I83" s="231"/>
      <c r="J83" s="69"/>
      <c r="K83" s="623" t="s">
        <v>136</v>
      </c>
      <c r="L83" s="623"/>
      <c r="M83" s="623"/>
      <c r="N83" s="623"/>
      <c r="O83" s="623"/>
      <c r="P83" s="200"/>
      <c r="Q83" s="233"/>
    </row>
    <row r="84" spans="1:17" s="72" customFormat="1" ht="23.5" customHeight="1" x14ac:dyDescent="0.7">
      <c r="B84" s="73"/>
      <c r="C84" s="623" t="s">
        <v>135</v>
      </c>
      <c r="D84" s="623"/>
      <c r="E84" s="623"/>
      <c r="F84" s="623"/>
      <c r="G84" s="623"/>
      <c r="H84" s="198"/>
      <c r="I84" s="231"/>
      <c r="J84" s="69"/>
      <c r="K84" s="623" t="s">
        <v>135</v>
      </c>
      <c r="L84" s="623"/>
      <c r="M84" s="623"/>
      <c r="N84" s="623"/>
      <c r="O84" s="623"/>
      <c r="P84" s="200"/>
      <c r="Q84" s="233"/>
    </row>
    <row r="85" spans="1:17" s="72" customFormat="1" ht="21" customHeight="1" x14ac:dyDescent="0.65">
      <c r="B85" s="74" t="s">
        <v>7</v>
      </c>
      <c r="C85" s="75" t="s">
        <v>56</v>
      </c>
      <c r="D85" s="169"/>
      <c r="E85" s="204"/>
      <c r="F85" s="76"/>
      <c r="G85" s="75" t="s">
        <v>57</v>
      </c>
      <c r="H85" s="169"/>
      <c r="I85" s="204"/>
      <c r="J85" s="76"/>
      <c r="K85" s="75" t="s">
        <v>56</v>
      </c>
      <c r="L85" s="169"/>
      <c r="M85" s="204"/>
      <c r="N85" s="76"/>
      <c r="O85" s="75" t="s">
        <v>57</v>
      </c>
      <c r="P85" s="200"/>
      <c r="Q85" s="233"/>
    </row>
    <row r="86" spans="1:17" s="72" customFormat="1" ht="21" customHeight="1" x14ac:dyDescent="0.65">
      <c r="B86" s="77"/>
      <c r="C86" s="625" t="s">
        <v>10</v>
      </c>
      <c r="D86" s="625"/>
      <c r="E86" s="625"/>
      <c r="F86" s="625"/>
      <c r="G86" s="625"/>
      <c r="H86" s="625"/>
      <c r="I86" s="625"/>
      <c r="J86" s="625"/>
      <c r="K86" s="625"/>
      <c r="L86" s="625"/>
      <c r="M86" s="625"/>
      <c r="N86" s="625"/>
      <c r="O86" s="625"/>
      <c r="P86" s="200"/>
      <c r="Q86" s="233"/>
    </row>
    <row r="87" spans="1:17" s="72" customFormat="1" ht="21" customHeight="1" x14ac:dyDescent="0.7">
      <c r="A87" s="78" t="s">
        <v>58</v>
      </c>
      <c r="B87" s="77"/>
      <c r="C87" s="79"/>
      <c r="D87" s="170"/>
      <c r="E87" s="205"/>
      <c r="F87" s="70"/>
      <c r="G87" s="79"/>
      <c r="H87" s="170"/>
      <c r="I87" s="205"/>
      <c r="J87" s="70"/>
      <c r="K87" s="79"/>
      <c r="L87" s="170"/>
      <c r="M87" s="205"/>
      <c r="N87" s="70"/>
      <c r="O87" s="79"/>
      <c r="P87" s="200"/>
      <c r="Q87" s="233"/>
    </row>
    <row r="88" spans="1:17" s="83" customFormat="1" ht="21" customHeight="1" x14ac:dyDescent="0.65">
      <c r="A88" s="80" t="s">
        <v>59</v>
      </c>
      <c r="B88" s="162"/>
      <c r="C88" s="81">
        <v>429386</v>
      </c>
      <c r="D88" s="173">
        <v>429386</v>
      </c>
      <c r="E88" s="208">
        <f>C88-D88</f>
        <v>0</v>
      </c>
      <c r="F88" s="82"/>
      <c r="G88" s="81">
        <v>507552</v>
      </c>
      <c r="H88" s="173">
        <v>507552</v>
      </c>
      <c r="I88" s="208">
        <f>G88-H88</f>
        <v>0</v>
      </c>
      <c r="J88" s="82"/>
      <c r="K88" s="81">
        <v>337513</v>
      </c>
      <c r="L88" s="173">
        <v>337513</v>
      </c>
      <c r="M88" s="208">
        <f>K88-L88</f>
        <v>0</v>
      </c>
      <c r="N88" s="81"/>
      <c r="O88" s="81">
        <v>503925</v>
      </c>
      <c r="P88" s="201">
        <v>503925</v>
      </c>
      <c r="Q88" s="234"/>
    </row>
    <row r="89" spans="1:17" s="83" customFormat="1" ht="21" customHeight="1" x14ac:dyDescent="0.65">
      <c r="A89" s="80" t="s">
        <v>60</v>
      </c>
      <c r="B89" s="162"/>
      <c r="C89" s="81">
        <v>252997</v>
      </c>
      <c r="D89" s="173">
        <v>252997</v>
      </c>
      <c r="E89" s="208">
        <f>C89-D89</f>
        <v>0</v>
      </c>
      <c r="F89" s="81"/>
      <c r="G89" s="81">
        <v>211851</v>
      </c>
      <c r="H89" s="173">
        <v>211851</v>
      </c>
      <c r="I89" s="208">
        <f>G89-H89</f>
        <v>0</v>
      </c>
      <c r="J89" s="81"/>
      <c r="K89" s="81">
        <v>238222</v>
      </c>
      <c r="L89" s="173">
        <v>238222</v>
      </c>
      <c r="M89" s="208">
        <f>K89-L89</f>
        <v>0</v>
      </c>
      <c r="N89" s="81"/>
      <c r="O89" s="81">
        <v>210298</v>
      </c>
      <c r="P89" s="201">
        <v>210298</v>
      </c>
      <c r="Q89" s="234"/>
    </row>
    <row r="90" spans="1:17" s="83" customFormat="1" ht="21" customHeight="1" x14ac:dyDescent="0.65">
      <c r="A90" s="80" t="s">
        <v>61</v>
      </c>
      <c r="B90" s="162"/>
      <c r="C90" s="81">
        <v>116676</v>
      </c>
      <c r="D90" s="173">
        <v>116676</v>
      </c>
      <c r="E90" s="208">
        <f>C90-D90</f>
        <v>0</v>
      </c>
      <c r="F90" s="81"/>
      <c r="G90" s="81">
        <v>134585</v>
      </c>
      <c r="H90" s="173">
        <v>134585</v>
      </c>
      <c r="I90" s="208">
        <f>G90-H90</f>
        <v>0</v>
      </c>
      <c r="J90" s="81"/>
      <c r="K90" s="81">
        <v>116676</v>
      </c>
      <c r="L90" s="173">
        <v>116676</v>
      </c>
      <c r="M90" s="208">
        <f>K90-L90</f>
        <v>0</v>
      </c>
      <c r="N90" s="81"/>
      <c r="O90" s="81">
        <v>134585</v>
      </c>
      <c r="P90" s="201">
        <v>134585</v>
      </c>
      <c r="Q90" s="234"/>
    </row>
    <row r="91" spans="1:17" s="83" customFormat="1" ht="21" customHeight="1" x14ac:dyDescent="0.65">
      <c r="A91" s="80" t="s">
        <v>62</v>
      </c>
      <c r="B91" s="162">
        <v>5</v>
      </c>
      <c r="C91" s="123">
        <v>8125</v>
      </c>
      <c r="D91" s="173">
        <v>8125</v>
      </c>
      <c r="E91" s="208">
        <f>C91-D91</f>
        <v>0</v>
      </c>
      <c r="F91" s="82"/>
      <c r="G91" s="123">
        <v>3784</v>
      </c>
      <c r="H91" s="173">
        <v>3784.3076599999999</v>
      </c>
      <c r="I91" s="208">
        <f>G91-H91</f>
        <v>-0.30765999999994165</v>
      </c>
      <c r="J91" s="82"/>
      <c r="K91" s="123">
        <v>10361</v>
      </c>
      <c r="L91" s="173">
        <v>10361</v>
      </c>
      <c r="M91" s="208">
        <f>K91-L91</f>
        <v>0</v>
      </c>
      <c r="N91" s="81"/>
      <c r="O91" s="123">
        <v>3768</v>
      </c>
      <c r="P91" s="201">
        <v>3768</v>
      </c>
      <c r="Q91" s="234"/>
    </row>
    <row r="92" spans="1:17" s="88" customFormat="1" ht="21" customHeight="1" x14ac:dyDescent="0.7">
      <c r="A92" s="119" t="s">
        <v>63</v>
      </c>
      <c r="B92" s="84"/>
      <c r="C92" s="85">
        <v>807184</v>
      </c>
      <c r="D92" s="172">
        <v>807184</v>
      </c>
      <c r="E92" s="208">
        <f>C92-D92</f>
        <v>0</v>
      </c>
      <c r="F92" s="86"/>
      <c r="G92" s="85">
        <v>857772</v>
      </c>
      <c r="H92" s="172">
        <v>857772.30766000005</v>
      </c>
      <c r="I92" s="208">
        <f>G92-H92</f>
        <v>-0.30766000004950911</v>
      </c>
      <c r="J92" s="86"/>
      <c r="K92" s="85">
        <v>702772</v>
      </c>
      <c r="L92" s="172">
        <v>702772</v>
      </c>
      <c r="M92" s="208">
        <f>K92-L92</f>
        <v>0</v>
      </c>
      <c r="N92" s="87"/>
      <c r="O92" s="85">
        <v>852576</v>
      </c>
      <c r="P92" s="202">
        <v>852576</v>
      </c>
      <c r="Q92" s="235"/>
    </row>
    <row r="93" spans="1:17" s="88" customFormat="1" ht="13.5" customHeight="1" x14ac:dyDescent="0.7">
      <c r="A93" s="119"/>
      <c r="B93" s="162"/>
      <c r="C93" s="87"/>
      <c r="D93" s="172"/>
      <c r="E93" s="207"/>
      <c r="F93" s="86"/>
      <c r="G93" s="87"/>
      <c r="H93" s="172"/>
      <c r="I93" s="207"/>
      <c r="J93" s="86"/>
      <c r="K93" s="87"/>
      <c r="L93" s="172"/>
      <c r="M93" s="207"/>
      <c r="N93" s="87"/>
      <c r="O93" s="87"/>
      <c r="P93" s="202"/>
      <c r="Q93" s="235"/>
    </row>
    <row r="94" spans="1:17" s="83" customFormat="1" ht="21" customHeight="1" x14ac:dyDescent="0.7">
      <c r="A94" s="119" t="s">
        <v>64</v>
      </c>
      <c r="B94" s="162"/>
      <c r="C94" s="81"/>
      <c r="D94" s="173"/>
      <c r="E94" s="208"/>
      <c r="F94" s="82"/>
      <c r="G94" s="81"/>
      <c r="H94" s="173"/>
      <c r="I94" s="208"/>
      <c r="J94" s="82"/>
      <c r="K94" s="81"/>
      <c r="L94" s="173"/>
      <c r="M94" s="208"/>
      <c r="N94" s="81"/>
      <c r="O94" s="81"/>
      <c r="P94" s="201"/>
      <c r="Q94" s="234"/>
    </row>
    <row r="95" spans="1:17" s="83" customFormat="1" ht="21" customHeight="1" x14ac:dyDescent="0.65">
      <c r="A95" s="80" t="s">
        <v>65</v>
      </c>
      <c r="B95" s="162"/>
      <c r="C95" s="81">
        <v>194011</v>
      </c>
      <c r="D95" s="173">
        <v>194011</v>
      </c>
      <c r="E95" s="208">
        <f t="shared" ref="E95:E102" si="4">C95-D95</f>
        <v>0</v>
      </c>
      <c r="F95" s="82"/>
      <c r="G95" s="81">
        <v>230534</v>
      </c>
      <c r="H95" s="173">
        <v>232206</v>
      </c>
      <c r="I95" s="208">
        <f t="shared" ref="I95:I102" si="5">G95-H95</f>
        <v>-1672</v>
      </c>
      <c r="J95" s="82"/>
      <c r="K95" s="81">
        <v>130426</v>
      </c>
      <c r="L95" s="173">
        <v>130426</v>
      </c>
      <c r="M95" s="208">
        <f t="shared" ref="M95:M102" si="6">K95-L95</f>
        <v>0</v>
      </c>
      <c r="N95" s="81"/>
      <c r="O95" s="81">
        <v>228249</v>
      </c>
      <c r="P95" s="201">
        <v>228835</v>
      </c>
      <c r="Q95" s="234"/>
    </row>
    <row r="96" spans="1:17" s="83" customFormat="1" ht="21" customHeight="1" x14ac:dyDescent="0.65">
      <c r="A96" s="80" t="s">
        <v>66</v>
      </c>
      <c r="B96" s="162"/>
      <c r="C96" s="81">
        <v>158940</v>
      </c>
      <c r="D96" s="173">
        <v>158940</v>
      </c>
      <c r="E96" s="208">
        <f t="shared" si="4"/>
        <v>0</v>
      </c>
      <c r="F96" s="81"/>
      <c r="G96" s="81">
        <v>137447</v>
      </c>
      <c r="H96" s="173">
        <v>135776</v>
      </c>
      <c r="I96" s="208">
        <f t="shared" si="5"/>
        <v>1671</v>
      </c>
      <c r="J96" s="81"/>
      <c r="K96" s="81">
        <v>150996</v>
      </c>
      <c r="L96" s="173">
        <v>150996</v>
      </c>
      <c r="M96" s="208">
        <f t="shared" si="6"/>
        <v>0</v>
      </c>
      <c r="N96" s="81"/>
      <c r="O96" s="81">
        <v>133944</v>
      </c>
      <c r="P96" s="201">
        <v>133944</v>
      </c>
      <c r="Q96" s="234"/>
    </row>
    <row r="97" spans="1:17" s="83" customFormat="1" ht="21" customHeight="1" x14ac:dyDescent="0.65">
      <c r="A97" s="80" t="s">
        <v>67</v>
      </c>
      <c r="B97" s="162"/>
      <c r="C97" s="81">
        <v>119461</v>
      </c>
      <c r="D97" s="173">
        <v>119565</v>
      </c>
      <c r="E97" s="208">
        <f t="shared" si="4"/>
        <v>-104</v>
      </c>
      <c r="F97" s="82"/>
      <c r="G97" s="81">
        <v>110210</v>
      </c>
      <c r="H97" s="173">
        <v>110210</v>
      </c>
      <c r="I97" s="208">
        <f t="shared" si="5"/>
        <v>0</v>
      </c>
      <c r="J97" s="82"/>
      <c r="K97" s="81">
        <v>89083</v>
      </c>
      <c r="L97" s="173">
        <v>89083</v>
      </c>
      <c r="M97" s="208">
        <f t="shared" si="6"/>
        <v>0</v>
      </c>
      <c r="N97" s="81"/>
      <c r="O97" s="81">
        <v>110325</v>
      </c>
      <c r="P97" s="201">
        <v>109738</v>
      </c>
      <c r="Q97" s="234"/>
    </row>
    <row r="98" spans="1:17" s="83" customFormat="1" ht="21" customHeight="1" x14ac:dyDescent="0.65">
      <c r="A98" s="80" t="s">
        <v>68</v>
      </c>
      <c r="B98" s="162">
        <v>5</v>
      </c>
      <c r="C98" s="22">
        <v>171363</v>
      </c>
      <c r="D98" s="176">
        <v>171259</v>
      </c>
      <c r="E98" s="208">
        <f t="shared" si="4"/>
        <v>104</v>
      </c>
      <c r="F98" s="82"/>
      <c r="G98" s="81">
        <v>171352</v>
      </c>
      <c r="H98" s="173">
        <v>171352</v>
      </c>
      <c r="I98" s="208">
        <f t="shared" si="5"/>
        <v>0</v>
      </c>
      <c r="J98" s="82"/>
      <c r="K98" s="81">
        <v>144362</v>
      </c>
      <c r="L98" s="173">
        <v>144362</v>
      </c>
      <c r="M98" s="208">
        <f t="shared" si="6"/>
        <v>0</v>
      </c>
      <c r="N98" s="81"/>
      <c r="O98" s="81">
        <v>165660</v>
      </c>
      <c r="P98" s="201">
        <v>165661</v>
      </c>
      <c r="Q98" s="234"/>
    </row>
    <row r="99" spans="1:17" s="83" customFormat="1" ht="21" customHeight="1" x14ac:dyDescent="0.65">
      <c r="A99" s="80" t="s">
        <v>69</v>
      </c>
      <c r="B99" s="162"/>
      <c r="C99" s="22">
        <v>116803</v>
      </c>
      <c r="D99" s="176">
        <v>116803</v>
      </c>
      <c r="E99" s="208">
        <f t="shared" si="4"/>
        <v>0</v>
      </c>
      <c r="F99" s="82"/>
      <c r="G99" s="81">
        <v>315916</v>
      </c>
      <c r="H99" s="173">
        <v>315916</v>
      </c>
      <c r="I99" s="208">
        <f t="shared" si="5"/>
        <v>0</v>
      </c>
      <c r="J99" s="82"/>
      <c r="K99" s="81">
        <v>116803</v>
      </c>
      <c r="L99" s="173">
        <v>116803</v>
      </c>
      <c r="M99" s="208">
        <f t="shared" si="6"/>
        <v>0</v>
      </c>
      <c r="N99" s="81"/>
      <c r="O99" s="81">
        <v>315916</v>
      </c>
      <c r="P99" s="201">
        <v>315916</v>
      </c>
      <c r="Q99" s="234"/>
    </row>
    <row r="100" spans="1:17" s="83" customFormat="1" ht="21" customHeight="1" x14ac:dyDescent="0.65">
      <c r="A100" s="80" t="s">
        <v>128</v>
      </c>
      <c r="B100" s="162"/>
      <c r="C100" s="22">
        <v>-74613</v>
      </c>
      <c r="D100" s="176">
        <v>-74613</v>
      </c>
      <c r="E100" s="208">
        <f t="shared" si="4"/>
        <v>0</v>
      </c>
      <c r="F100" s="82"/>
      <c r="G100" s="81">
        <v>51440</v>
      </c>
      <c r="H100" s="173">
        <v>51440</v>
      </c>
      <c r="I100" s="208">
        <f t="shared" si="5"/>
        <v>0</v>
      </c>
      <c r="J100" s="82"/>
      <c r="K100" s="22">
        <v>-74613</v>
      </c>
      <c r="L100" s="176">
        <v>-74613</v>
      </c>
      <c r="M100" s="208">
        <f t="shared" si="6"/>
        <v>0</v>
      </c>
      <c r="N100" s="81"/>
      <c r="O100" s="81">
        <v>51440</v>
      </c>
      <c r="P100" s="201">
        <v>51440</v>
      </c>
      <c r="Q100" s="234"/>
    </row>
    <row r="101" spans="1:17" s="83" customFormat="1" ht="21" customHeight="1" x14ac:dyDescent="0.65">
      <c r="A101" s="89" t="s">
        <v>70</v>
      </c>
      <c r="B101" s="161">
        <v>5</v>
      </c>
      <c r="C101" s="128">
        <v>2742</v>
      </c>
      <c r="D101" s="193">
        <v>2742</v>
      </c>
      <c r="E101" s="208">
        <f t="shared" si="4"/>
        <v>0</v>
      </c>
      <c r="F101" s="90"/>
      <c r="G101" s="128">
        <v>39114</v>
      </c>
      <c r="H101" s="193">
        <v>39114</v>
      </c>
      <c r="I101" s="208">
        <f t="shared" si="5"/>
        <v>0</v>
      </c>
      <c r="J101" s="90"/>
      <c r="K101" s="128">
        <v>3136</v>
      </c>
      <c r="L101" s="193">
        <v>3136.4340000000002</v>
      </c>
      <c r="M101" s="208">
        <f t="shared" si="6"/>
        <v>-0.43400000000019645</v>
      </c>
      <c r="N101" s="90"/>
      <c r="O101" s="81">
        <v>39303</v>
      </c>
      <c r="P101" s="201">
        <v>39303</v>
      </c>
      <c r="Q101" s="234"/>
    </row>
    <row r="102" spans="1:17" s="88" customFormat="1" ht="21" customHeight="1" x14ac:dyDescent="0.7">
      <c r="A102" s="119" t="s">
        <v>71</v>
      </c>
      <c r="B102" s="91"/>
      <c r="C102" s="124">
        <v>688707</v>
      </c>
      <c r="D102" s="172">
        <v>688707</v>
      </c>
      <c r="E102" s="208">
        <f t="shared" si="4"/>
        <v>0</v>
      </c>
      <c r="F102" s="86"/>
      <c r="G102" s="124">
        <v>1056013</v>
      </c>
      <c r="H102" s="172">
        <v>1056014</v>
      </c>
      <c r="I102" s="208">
        <f t="shared" si="5"/>
        <v>-1</v>
      </c>
      <c r="J102" s="86"/>
      <c r="K102" s="124">
        <v>560193</v>
      </c>
      <c r="L102" s="172">
        <v>560193.43400000001</v>
      </c>
      <c r="M102" s="208">
        <f t="shared" si="6"/>
        <v>-0.4340000000083819</v>
      </c>
      <c r="N102" s="87"/>
      <c r="O102" s="124">
        <v>1044837</v>
      </c>
      <c r="P102" s="202">
        <v>1044837</v>
      </c>
      <c r="Q102" s="235"/>
    </row>
    <row r="103" spans="1:17" s="88" customFormat="1" ht="13.5" customHeight="1" x14ac:dyDescent="0.7">
      <c r="A103" s="119"/>
      <c r="B103" s="162"/>
      <c r="C103" s="87"/>
      <c r="D103" s="172"/>
      <c r="E103" s="207"/>
      <c r="F103" s="86"/>
      <c r="G103" s="87"/>
      <c r="H103" s="172"/>
      <c r="I103" s="207"/>
      <c r="J103" s="86"/>
      <c r="K103" s="87"/>
      <c r="L103" s="172"/>
      <c r="M103" s="207"/>
      <c r="N103" s="87"/>
      <c r="O103" s="87"/>
      <c r="P103" s="202"/>
      <c r="Q103" s="235"/>
    </row>
    <row r="104" spans="1:17" s="88" customFormat="1" ht="23.5" customHeight="1" x14ac:dyDescent="0.7">
      <c r="A104" s="92" t="s">
        <v>107</v>
      </c>
      <c r="B104" s="162"/>
      <c r="C104" s="93">
        <v>118477</v>
      </c>
      <c r="D104" s="175">
        <v>118477</v>
      </c>
      <c r="E104" s="208">
        <f>C104-D104</f>
        <v>0</v>
      </c>
      <c r="F104" s="94"/>
      <c r="G104" s="93">
        <v>-198241</v>
      </c>
      <c r="H104" s="175">
        <v>-198241.69233999995</v>
      </c>
      <c r="I104" s="208">
        <f>G104-H104</f>
        <v>0.69233999995049089</v>
      </c>
      <c r="J104" s="94"/>
      <c r="K104" s="93">
        <v>142579</v>
      </c>
      <c r="L104" s="175">
        <v>142578.56599999999</v>
      </c>
      <c r="M104" s="209"/>
      <c r="N104" s="93"/>
      <c r="O104" s="93">
        <v>-192261</v>
      </c>
      <c r="P104" s="202">
        <v>-192261</v>
      </c>
      <c r="Q104" s="235"/>
    </row>
    <row r="105" spans="1:17" s="83" customFormat="1" ht="23.5" customHeight="1" x14ac:dyDescent="0.65">
      <c r="A105" s="80" t="s">
        <v>73</v>
      </c>
      <c r="B105" s="121">
        <v>14</v>
      </c>
      <c r="C105" s="22">
        <v>-27111</v>
      </c>
      <c r="D105" s="176">
        <v>-27111</v>
      </c>
      <c r="E105" s="208">
        <f>C105-D105</f>
        <v>0</v>
      </c>
      <c r="F105" s="82"/>
      <c r="G105" s="54">
        <v>-629</v>
      </c>
      <c r="H105" s="179">
        <v>-629</v>
      </c>
      <c r="I105" s="208">
        <f>G105-H105</f>
        <v>0</v>
      </c>
      <c r="J105" s="82"/>
      <c r="K105" s="54">
        <v>-30808</v>
      </c>
      <c r="L105" s="179">
        <v>-30808</v>
      </c>
      <c r="M105" s="213"/>
      <c r="N105" s="81"/>
      <c r="O105" s="81">
        <v>-1416</v>
      </c>
      <c r="P105" s="201">
        <v>-1416</v>
      </c>
      <c r="Q105" s="234"/>
    </row>
    <row r="106" spans="1:17" s="88" customFormat="1" ht="23.5" customHeight="1" x14ac:dyDescent="0.7">
      <c r="A106" s="119" t="s">
        <v>86</v>
      </c>
      <c r="B106" s="162"/>
      <c r="C106" s="95">
        <v>91366</v>
      </c>
      <c r="D106" s="175">
        <v>91366</v>
      </c>
      <c r="E106" s="208">
        <f>C106-D106</f>
        <v>0</v>
      </c>
      <c r="F106" s="94"/>
      <c r="G106" s="95">
        <v>-198870</v>
      </c>
      <c r="H106" s="175">
        <v>-198870.69233999995</v>
      </c>
      <c r="I106" s="208">
        <f>G106-H106</f>
        <v>0.69233999995049089</v>
      </c>
      <c r="J106" s="94"/>
      <c r="K106" s="95">
        <v>111771</v>
      </c>
      <c r="L106" s="175">
        <v>111770.56599999999</v>
      </c>
      <c r="M106" s="209"/>
      <c r="N106" s="93"/>
      <c r="O106" s="95">
        <v>-193677</v>
      </c>
      <c r="P106" s="202">
        <v>-193677</v>
      </c>
      <c r="Q106" s="235"/>
    </row>
    <row r="107" spans="1:17" s="83" customFormat="1" ht="13.5" customHeight="1" x14ac:dyDescent="0.7">
      <c r="A107" s="78"/>
      <c r="B107" s="162"/>
      <c r="C107" s="81"/>
      <c r="D107" s="173"/>
      <c r="E107" s="208"/>
      <c r="F107" s="81"/>
      <c r="G107" s="81"/>
      <c r="H107" s="173"/>
      <c r="I107" s="208"/>
      <c r="J107" s="81"/>
      <c r="K107" s="81"/>
      <c r="L107" s="173"/>
      <c r="M107" s="208"/>
      <c r="N107" s="81"/>
      <c r="O107" s="81"/>
      <c r="P107" s="201"/>
      <c r="Q107" s="234"/>
    </row>
    <row r="108" spans="1:17" s="72" customFormat="1" ht="23.5" customHeight="1" x14ac:dyDescent="0.7">
      <c r="A108" s="119" t="s">
        <v>75</v>
      </c>
      <c r="B108" s="162"/>
      <c r="C108" s="82"/>
      <c r="D108" s="177"/>
      <c r="E108" s="211"/>
      <c r="F108" s="81"/>
      <c r="G108" s="82"/>
      <c r="H108" s="177"/>
      <c r="I108" s="211"/>
      <c r="J108" s="81"/>
      <c r="K108" s="82"/>
      <c r="L108" s="177"/>
      <c r="M108" s="211"/>
      <c r="N108" s="81"/>
      <c r="O108" s="82"/>
      <c r="P108" s="200"/>
      <c r="Q108" s="233"/>
    </row>
    <row r="109" spans="1:17" s="72" customFormat="1" ht="23.5" customHeight="1" x14ac:dyDescent="0.7">
      <c r="A109" s="15" t="s">
        <v>76</v>
      </c>
      <c r="B109" s="162"/>
      <c r="C109" s="82"/>
      <c r="D109" s="177"/>
      <c r="E109" s="211"/>
      <c r="F109" s="81"/>
      <c r="G109" s="82"/>
      <c r="H109" s="177"/>
      <c r="I109" s="211"/>
      <c r="J109" s="81"/>
      <c r="K109" s="82"/>
      <c r="L109" s="177"/>
      <c r="M109" s="211"/>
      <c r="N109" s="81"/>
      <c r="O109" s="82"/>
      <c r="P109" s="200"/>
      <c r="Q109" s="233"/>
    </row>
    <row r="110" spans="1:17" s="72" customFormat="1" ht="23.5" customHeight="1" x14ac:dyDescent="0.7">
      <c r="A110" s="96" t="s">
        <v>77</v>
      </c>
      <c r="B110" s="162"/>
      <c r="C110" s="82"/>
      <c r="D110" s="177"/>
      <c r="E110" s="211"/>
      <c r="F110" s="81"/>
      <c r="G110" s="82"/>
      <c r="H110" s="177"/>
      <c r="I110" s="211"/>
      <c r="J110" s="81"/>
      <c r="K110" s="82"/>
      <c r="L110" s="177"/>
      <c r="M110" s="211"/>
      <c r="N110" s="81"/>
      <c r="O110" s="82"/>
      <c r="P110" s="200"/>
      <c r="Q110" s="233"/>
    </row>
    <row r="111" spans="1:17" s="72" customFormat="1" ht="23.5" customHeight="1" x14ac:dyDescent="0.65">
      <c r="A111" s="150" t="s">
        <v>131</v>
      </c>
      <c r="B111" s="162"/>
      <c r="C111" s="20"/>
      <c r="D111" s="178"/>
      <c r="E111" s="212"/>
      <c r="F111" s="97"/>
      <c r="G111" s="20"/>
      <c r="H111" s="178"/>
      <c r="I111" s="212"/>
      <c r="J111" s="97"/>
      <c r="K111" s="20"/>
      <c r="L111" s="178"/>
      <c r="M111" s="212"/>
      <c r="N111" s="97"/>
      <c r="O111" s="20"/>
      <c r="P111" s="200"/>
      <c r="Q111" s="233"/>
    </row>
    <row r="112" spans="1:17" s="72" customFormat="1" ht="23.5" customHeight="1" x14ac:dyDescent="0.65">
      <c r="A112" s="150" t="s">
        <v>78</v>
      </c>
      <c r="B112" s="162"/>
      <c r="C112" s="81">
        <v>355</v>
      </c>
      <c r="D112" s="173">
        <v>355</v>
      </c>
      <c r="E112" s="208">
        <f>C112-D112</f>
        <v>0</v>
      </c>
      <c r="F112" s="97"/>
      <c r="G112" s="81">
        <v>0</v>
      </c>
      <c r="H112" s="173">
        <v>0</v>
      </c>
      <c r="I112" s="208"/>
      <c r="J112" s="97"/>
      <c r="K112" s="81">
        <v>355</v>
      </c>
      <c r="L112" s="173">
        <v>355</v>
      </c>
      <c r="M112" s="208">
        <f>K112-L112</f>
        <v>0</v>
      </c>
      <c r="N112" s="97"/>
      <c r="O112" s="20">
        <v>0</v>
      </c>
      <c r="P112" s="200">
        <v>0</v>
      </c>
      <c r="Q112" s="233"/>
    </row>
    <row r="113" spans="1:17" s="72" customFormat="1" ht="23.5" customHeight="1" x14ac:dyDescent="0.65">
      <c r="A113" s="150" t="s">
        <v>79</v>
      </c>
      <c r="B113" s="162"/>
      <c r="C113" s="20"/>
      <c r="D113" s="178"/>
      <c r="E113" s="212"/>
      <c r="F113" s="97"/>
      <c r="G113" s="20"/>
      <c r="H113" s="178"/>
      <c r="I113" s="212"/>
      <c r="J113" s="97"/>
      <c r="K113" s="20"/>
      <c r="L113" s="178"/>
      <c r="M113" s="212"/>
      <c r="N113" s="97"/>
      <c r="O113" s="20"/>
      <c r="P113" s="200"/>
      <c r="Q113" s="233"/>
    </row>
    <row r="114" spans="1:17" s="72" customFormat="1" ht="23.5" customHeight="1" x14ac:dyDescent="0.65">
      <c r="A114" s="98" t="s">
        <v>77</v>
      </c>
      <c r="B114" s="162" t="s">
        <v>133</v>
      </c>
      <c r="C114" s="163">
        <v>-71</v>
      </c>
      <c r="D114" s="179">
        <v>-71</v>
      </c>
      <c r="E114" s="208">
        <f>C114-D114</f>
        <v>0</v>
      </c>
      <c r="F114" s="81"/>
      <c r="G114" s="125">
        <v>0</v>
      </c>
      <c r="H114" s="176">
        <v>0</v>
      </c>
      <c r="I114" s="210"/>
      <c r="J114" s="81"/>
      <c r="K114" s="125">
        <v>-71</v>
      </c>
      <c r="L114" s="176">
        <v>-71</v>
      </c>
      <c r="M114" s="208">
        <f>K114-L114</f>
        <v>0</v>
      </c>
      <c r="N114" s="81"/>
      <c r="O114" s="125">
        <v>0</v>
      </c>
      <c r="P114" s="200">
        <v>0</v>
      </c>
      <c r="Q114" s="233"/>
    </row>
    <row r="115" spans="1:17" s="72" customFormat="1" ht="23.5" customHeight="1" x14ac:dyDescent="0.7">
      <c r="A115" s="119" t="s">
        <v>80</v>
      </c>
      <c r="B115" s="162"/>
      <c r="C115" s="164"/>
      <c r="D115" s="180"/>
      <c r="E115" s="214"/>
      <c r="F115" s="81"/>
      <c r="G115" s="20"/>
      <c r="H115" s="178"/>
      <c r="I115" s="212"/>
      <c r="J115" s="81"/>
      <c r="K115" s="20"/>
      <c r="L115" s="178"/>
      <c r="M115" s="212"/>
      <c r="N115" s="81"/>
      <c r="O115" s="20"/>
      <c r="P115" s="200"/>
      <c r="Q115" s="233"/>
    </row>
    <row r="116" spans="1:17" s="72" customFormat="1" ht="23.5" customHeight="1" x14ac:dyDescent="0.7">
      <c r="A116" s="119" t="s">
        <v>77</v>
      </c>
      <c r="B116" s="162"/>
      <c r="C116" s="94">
        <v>284</v>
      </c>
      <c r="D116" s="181">
        <v>284</v>
      </c>
      <c r="E116" s="208">
        <f>C116-D116</f>
        <v>0</v>
      </c>
      <c r="F116" s="87"/>
      <c r="G116" s="94">
        <v>0</v>
      </c>
      <c r="H116" s="181">
        <v>0</v>
      </c>
      <c r="I116" s="215"/>
      <c r="J116" s="87"/>
      <c r="K116" s="94">
        <v>284</v>
      </c>
      <c r="L116" s="181">
        <v>284</v>
      </c>
      <c r="M116" s="208">
        <f>K116-L116</f>
        <v>0</v>
      </c>
      <c r="N116" s="87"/>
      <c r="O116" s="94">
        <v>0</v>
      </c>
      <c r="P116" s="200">
        <v>0</v>
      </c>
      <c r="Q116" s="233"/>
    </row>
    <row r="117" spans="1:17" s="72" customFormat="1" ht="23.5" customHeight="1" x14ac:dyDescent="0.7">
      <c r="A117" s="28" t="s">
        <v>81</v>
      </c>
      <c r="B117" s="162"/>
      <c r="C117" s="152">
        <v>284</v>
      </c>
      <c r="D117" s="182">
        <v>284</v>
      </c>
      <c r="E117" s="208">
        <f>C117-D117</f>
        <v>0</v>
      </c>
      <c r="F117" s="51"/>
      <c r="G117" s="152">
        <v>0</v>
      </c>
      <c r="H117" s="182">
        <v>0</v>
      </c>
      <c r="I117" s="216"/>
      <c r="J117" s="51"/>
      <c r="K117" s="152">
        <v>284</v>
      </c>
      <c r="L117" s="182">
        <v>284</v>
      </c>
      <c r="M117" s="208">
        <f>K117-L117</f>
        <v>0</v>
      </c>
      <c r="N117" s="51"/>
      <c r="O117" s="152">
        <v>0</v>
      </c>
      <c r="P117" s="200">
        <v>0</v>
      </c>
      <c r="Q117" s="233"/>
    </row>
    <row r="118" spans="1:17" s="83" customFormat="1" ht="23.5" customHeight="1" thickBot="1" x14ac:dyDescent="0.75">
      <c r="A118" s="78" t="s">
        <v>82</v>
      </c>
      <c r="B118" s="162"/>
      <c r="C118" s="126">
        <v>91650</v>
      </c>
      <c r="D118" s="172">
        <v>91650</v>
      </c>
      <c r="E118" s="208">
        <f>C118-D118</f>
        <v>0</v>
      </c>
      <c r="F118" s="81"/>
      <c r="G118" s="126">
        <v>-198870</v>
      </c>
      <c r="H118" s="172">
        <v>-198870.69233999995</v>
      </c>
      <c r="I118" s="208">
        <f>G118-H118</f>
        <v>0.69233999995049089</v>
      </c>
      <c r="J118" s="81"/>
      <c r="K118" s="126">
        <v>112055</v>
      </c>
      <c r="L118" s="172">
        <v>112054.56599999999</v>
      </c>
      <c r="M118" s="208">
        <f>K118-L118</f>
        <v>0.4340000000083819</v>
      </c>
      <c r="N118" s="81"/>
      <c r="O118" s="126">
        <v>-193677</v>
      </c>
      <c r="P118" s="201">
        <v>-193677</v>
      </c>
      <c r="Q118" s="234"/>
    </row>
    <row r="119" spans="1:17" ht="22.5" customHeight="1" thickTop="1" x14ac:dyDescent="0.7">
      <c r="A119" s="629" t="s">
        <v>0</v>
      </c>
      <c r="B119" s="629"/>
      <c r="C119" s="629"/>
      <c r="D119" s="629"/>
      <c r="E119" s="629"/>
      <c r="F119" s="629"/>
      <c r="G119" s="629"/>
      <c r="H119" s="629"/>
      <c r="I119" s="629"/>
      <c r="J119" s="629"/>
      <c r="K119" s="69"/>
      <c r="L119" s="168"/>
      <c r="M119" s="203"/>
      <c r="N119" s="69"/>
      <c r="O119" s="69"/>
    </row>
    <row r="120" spans="1:17" ht="21.75" customHeight="1" x14ac:dyDescent="0.7">
      <c r="A120" s="160" t="s">
        <v>55</v>
      </c>
      <c r="B120" s="71"/>
      <c r="C120" s="69"/>
      <c r="D120" s="168"/>
      <c r="E120" s="203"/>
      <c r="F120" s="69"/>
      <c r="G120" s="69"/>
      <c r="H120" s="168"/>
      <c r="I120" s="203"/>
      <c r="J120" s="69"/>
      <c r="K120" s="69"/>
      <c r="L120" s="168"/>
      <c r="M120" s="203"/>
      <c r="N120" s="69"/>
      <c r="O120" s="69"/>
    </row>
    <row r="121" spans="1:17" ht="13.5" customHeight="1" x14ac:dyDescent="0.7">
      <c r="A121" s="71"/>
      <c r="B121" s="71"/>
      <c r="C121" s="69"/>
      <c r="D121" s="168"/>
      <c r="E121" s="203"/>
      <c r="F121" s="69"/>
      <c r="G121" s="69"/>
      <c r="H121" s="168"/>
      <c r="I121" s="203"/>
      <c r="J121" s="69"/>
      <c r="K121" s="69"/>
      <c r="L121" s="168"/>
      <c r="M121" s="203"/>
      <c r="N121" s="69"/>
      <c r="O121" s="69"/>
    </row>
    <row r="122" spans="1:17" s="72" customFormat="1" ht="22.5" customHeight="1" x14ac:dyDescent="0.7">
      <c r="B122" s="73"/>
      <c r="C122" s="624" t="s">
        <v>2</v>
      </c>
      <c r="D122" s="624"/>
      <c r="E122" s="624"/>
      <c r="F122" s="624"/>
      <c r="G122" s="624"/>
      <c r="H122" s="197"/>
      <c r="I122" s="230"/>
      <c r="J122" s="69"/>
      <c r="K122" s="624" t="s">
        <v>3</v>
      </c>
      <c r="L122" s="624"/>
      <c r="M122" s="624"/>
      <c r="N122" s="624"/>
      <c r="O122" s="624"/>
      <c r="P122" s="200"/>
      <c r="Q122" s="233"/>
    </row>
    <row r="123" spans="1:17" s="72" customFormat="1" ht="22.5" customHeight="1" x14ac:dyDescent="0.7">
      <c r="B123" s="73"/>
      <c r="C123" s="623" t="s">
        <v>136</v>
      </c>
      <c r="D123" s="623"/>
      <c r="E123" s="623"/>
      <c r="F123" s="623"/>
      <c r="G123" s="623"/>
      <c r="H123" s="198"/>
      <c r="I123" s="231"/>
      <c r="J123" s="69"/>
      <c r="K123" s="623" t="s">
        <v>136</v>
      </c>
      <c r="L123" s="623"/>
      <c r="M123" s="623"/>
      <c r="N123" s="623"/>
      <c r="O123" s="623"/>
      <c r="P123" s="200"/>
      <c r="Q123" s="233"/>
    </row>
    <row r="124" spans="1:17" s="72" customFormat="1" ht="22.5" customHeight="1" x14ac:dyDescent="0.7">
      <c r="B124" s="73"/>
      <c r="C124" s="623" t="s">
        <v>135</v>
      </c>
      <c r="D124" s="623"/>
      <c r="E124" s="623"/>
      <c r="F124" s="623"/>
      <c r="G124" s="623"/>
      <c r="H124" s="198"/>
      <c r="I124" s="231"/>
      <c r="J124" s="69"/>
      <c r="K124" s="623" t="s">
        <v>135</v>
      </c>
      <c r="L124" s="623"/>
      <c r="M124" s="623"/>
      <c r="N124" s="623"/>
      <c r="O124" s="623"/>
      <c r="P124" s="200"/>
      <c r="Q124" s="233"/>
    </row>
    <row r="125" spans="1:17" s="72" customFormat="1" ht="22.5" customHeight="1" x14ac:dyDescent="0.65">
      <c r="B125" s="74" t="s">
        <v>7</v>
      </c>
      <c r="C125" s="75" t="s">
        <v>56</v>
      </c>
      <c r="D125" s="169"/>
      <c r="E125" s="204"/>
      <c r="F125" s="76"/>
      <c r="G125" s="75" t="s">
        <v>57</v>
      </c>
      <c r="H125" s="169"/>
      <c r="I125" s="204"/>
      <c r="J125" s="76"/>
      <c r="K125" s="75" t="s">
        <v>56</v>
      </c>
      <c r="L125" s="169"/>
      <c r="M125" s="204"/>
      <c r="N125" s="76"/>
      <c r="O125" s="75" t="s">
        <v>57</v>
      </c>
      <c r="P125" s="200"/>
      <c r="Q125" s="233"/>
    </row>
    <row r="126" spans="1:17" s="72" customFormat="1" ht="22.5" customHeight="1" x14ac:dyDescent="0.65">
      <c r="B126" s="77"/>
      <c r="C126" s="625" t="s">
        <v>10</v>
      </c>
      <c r="D126" s="625"/>
      <c r="E126" s="625"/>
      <c r="F126" s="625"/>
      <c r="G126" s="625"/>
      <c r="H126" s="625"/>
      <c r="I126" s="625"/>
      <c r="J126" s="625"/>
      <c r="K126" s="625"/>
      <c r="L126" s="625"/>
      <c r="M126" s="625"/>
      <c r="N126" s="625"/>
      <c r="O126" s="625"/>
      <c r="P126" s="200"/>
      <c r="Q126" s="233"/>
    </row>
    <row r="127" spans="1:17" s="72" customFormat="1" ht="22.5" customHeight="1" x14ac:dyDescent="0.7">
      <c r="A127" s="28" t="s">
        <v>83</v>
      </c>
      <c r="B127" s="6"/>
      <c r="C127" s="154"/>
      <c r="D127" s="183"/>
      <c r="E127" s="217"/>
      <c r="F127" s="58"/>
      <c r="G127" s="154"/>
      <c r="H127" s="183"/>
      <c r="I127" s="217"/>
      <c r="J127" s="58"/>
      <c r="K127" s="154"/>
      <c r="L127" s="183"/>
      <c r="M127" s="217"/>
      <c r="N127" s="58"/>
      <c r="O127" s="154"/>
      <c r="P127" s="200"/>
      <c r="Q127" s="233"/>
    </row>
    <row r="128" spans="1:17" s="83" customFormat="1" ht="22.5" customHeight="1" x14ac:dyDescent="0.65">
      <c r="A128" s="99" t="s">
        <v>84</v>
      </c>
      <c r="B128" s="18"/>
      <c r="C128" s="147">
        <v>97670</v>
      </c>
      <c r="D128" s="184">
        <v>97670</v>
      </c>
      <c r="E128" s="208">
        <f>C128-D128</f>
        <v>0</v>
      </c>
      <c r="F128" s="147"/>
      <c r="G128" s="147">
        <v>-193826</v>
      </c>
      <c r="H128" s="184">
        <v>-194005</v>
      </c>
      <c r="I128" s="208">
        <f>G128-H128</f>
        <v>179</v>
      </c>
      <c r="J128" s="147"/>
      <c r="K128" s="147">
        <v>111771</v>
      </c>
      <c r="L128" s="184">
        <v>111770.56599999999</v>
      </c>
      <c r="M128" s="208">
        <f>K128-L128</f>
        <v>0.4340000000083819</v>
      </c>
      <c r="N128" s="147"/>
      <c r="O128" s="147">
        <v>-193677</v>
      </c>
      <c r="P128" s="201">
        <v>-193677</v>
      </c>
      <c r="Q128" s="234"/>
    </row>
    <row r="129" spans="1:17" s="83" customFormat="1" ht="22.5" customHeight="1" x14ac:dyDescent="0.65">
      <c r="A129" s="99" t="s">
        <v>85</v>
      </c>
      <c r="B129" s="18"/>
      <c r="C129" s="39">
        <v>-6304</v>
      </c>
      <c r="D129" s="185">
        <v>-6304</v>
      </c>
      <c r="E129" s="208">
        <f>C129-D129</f>
        <v>0</v>
      </c>
      <c r="F129" s="34"/>
      <c r="G129" s="127">
        <v>-5044</v>
      </c>
      <c r="H129" s="184">
        <v>-4865</v>
      </c>
      <c r="I129" s="208">
        <f>G129-H129</f>
        <v>-179</v>
      </c>
      <c r="J129" s="34"/>
      <c r="K129" s="127">
        <v>0</v>
      </c>
      <c r="L129" s="184">
        <v>0</v>
      </c>
      <c r="M129" s="218"/>
      <c r="N129" s="147"/>
      <c r="O129" s="127">
        <v>0</v>
      </c>
      <c r="P129" s="201">
        <v>0</v>
      </c>
      <c r="Q129" s="234"/>
    </row>
    <row r="130" spans="1:17" s="88" customFormat="1" ht="22.5" customHeight="1" thickBot="1" x14ac:dyDescent="0.75">
      <c r="A130" s="92" t="s">
        <v>86</v>
      </c>
      <c r="B130" s="29"/>
      <c r="C130" s="155">
        <v>91366</v>
      </c>
      <c r="D130" s="186">
        <v>91366</v>
      </c>
      <c r="E130" s="208">
        <f>C130-D130</f>
        <v>0</v>
      </c>
      <c r="F130" s="32"/>
      <c r="G130" s="155">
        <v>-198870</v>
      </c>
      <c r="H130" s="186">
        <v>-198870</v>
      </c>
      <c r="I130" s="208">
        <f>G130-H130</f>
        <v>0</v>
      </c>
      <c r="J130" s="32"/>
      <c r="K130" s="155">
        <v>111771</v>
      </c>
      <c r="L130" s="186">
        <v>111770.56599999999</v>
      </c>
      <c r="M130" s="208">
        <f>K130-L130</f>
        <v>0.4340000000083819</v>
      </c>
      <c r="N130" s="31"/>
      <c r="O130" s="155">
        <v>-193677</v>
      </c>
      <c r="P130" s="202">
        <v>-193677</v>
      </c>
      <c r="Q130" s="235"/>
    </row>
    <row r="131" spans="1:17" s="83" customFormat="1" ht="13.5" customHeight="1" thickTop="1" x14ac:dyDescent="0.7">
      <c r="A131" s="92"/>
      <c r="B131" s="29"/>
      <c r="C131" s="149"/>
      <c r="D131" s="187"/>
      <c r="E131" s="221"/>
      <c r="F131" s="62"/>
      <c r="G131" s="149"/>
      <c r="H131" s="187"/>
      <c r="I131" s="221"/>
      <c r="J131" s="62"/>
      <c r="K131" s="149"/>
      <c r="L131" s="187"/>
      <c r="M131" s="221"/>
      <c r="N131" s="149"/>
      <c r="O131" s="149"/>
      <c r="P131" s="201"/>
      <c r="Q131" s="234"/>
    </row>
    <row r="132" spans="1:17" s="83" customFormat="1" ht="22.5" customHeight="1" x14ac:dyDescent="0.7">
      <c r="A132" s="92" t="s">
        <v>87</v>
      </c>
      <c r="B132" s="18"/>
      <c r="C132" s="148"/>
      <c r="D132" s="188"/>
      <c r="E132" s="222"/>
      <c r="F132" s="57"/>
      <c r="G132" s="148"/>
      <c r="H132" s="188"/>
      <c r="I132" s="222"/>
      <c r="J132" s="57"/>
      <c r="K132" s="148"/>
      <c r="L132" s="188"/>
      <c r="M132" s="222"/>
      <c r="N132" s="148"/>
      <c r="O132" s="148"/>
      <c r="P132" s="201"/>
      <c r="Q132" s="234"/>
    </row>
    <row r="133" spans="1:17" s="83" customFormat="1" ht="22.5" customHeight="1" x14ac:dyDescent="0.65">
      <c r="A133" s="99" t="s">
        <v>84</v>
      </c>
      <c r="B133" s="18"/>
      <c r="C133" s="147">
        <v>97954</v>
      </c>
      <c r="D133" s="184">
        <v>97954</v>
      </c>
      <c r="E133" s="208">
        <f>C133-D133</f>
        <v>0</v>
      </c>
      <c r="F133" s="147"/>
      <c r="G133" s="147">
        <v>-193466</v>
      </c>
      <c r="H133" s="184">
        <v>-194005</v>
      </c>
      <c r="I133" s="208">
        <f>G133-H133</f>
        <v>539</v>
      </c>
      <c r="J133" s="147"/>
      <c r="K133" s="147">
        <v>112055</v>
      </c>
      <c r="L133" s="184">
        <v>112054.56599999999</v>
      </c>
      <c r="M133" s="208">
        <f>K133-L133</f>
        <v>0.4340000000083819</v>
      </c>
      <c r="N133" s="147"/>
      <c r="O133" s="147">
        <v>-193677</v>
      </c>
      <c r="P133" s="201">
        <v>-193677</v>
      </c>
      <c r="Q133" s="234"/>
    </row>
    <row r="134" spans="1:17" s="88" customFormat="1" ht="22.5" customHeight="1" x14ac:dyDescent="0.7">
      <c r="A134" s="99" t="s">
        <v>85</v>
      </c>
      <c r="B134" s="18"/>
      <c r="C134" s="39">
        <v>-6304</v>
      </c>
      <c r="D134" s="185">
        <v>-6304</v>
      </c>
      <c r="E134" s="208">
        <f>C134-D134</f>
        <v>0</v>
      </c>
      <c r="F134" s="34"/>
      <c r="G134" s="127">
        <v>-5404</v>
      </c>
      <c r="H134" s="184">
        <v>-4865</v>
      </c>
      <c r="I134" s="208">
        <f>G134-H134</f>
        <v>-539</v>
      </c>
      <c r="J134" s="34"/>
      <c r="K134" s="127">
        <v>0</v>
      </c>
      <c r="L134" s="184">
        <v>0</v>
      </c>
      <c r="M134" s="218"/>
      <c r="N134" s="147"/>
      <c r="O134" s="127">
        <v>0</v>
      </c>
      <c r="P134" s="202">
        <v>0</v>
      </c>
      <c r="Q134" s="235"/>
    </row>
    <row r="135" spans="1:17" s="83" customFormat="1" ht="22.5" customHeight="1" thickBot="1" x14ac:dyDescent="0.75">
      <c r="A135" s="92" t="s">
        <v>82</v>
      </c>
      <c r="B135" s="29"/>
      <c r="C135" s="155">
        <v>91650</v>
      </c>
      <c r="D135" s="186">
        <v>91650</v>
      </c>
      <c r="E135" s="208">
        <f>C135-D135</f>
        <v>0</v>
      </c>
      <c r="F135" s="32"/>
      <c r="G135" s="155">
        <v>-198870</v>
      </c>
      <c r="H135" s="186">
        <v>-198870</v>
      </c>
      <c r="I135" s="208">
        <f>G135-H135</f>
        <v>0</v>
      </c>
      <c r="J135" s="32"/>
      <c r="K135" s="155">
        <v>112055</v>
      </c>
      <c r="L135" s="186">
        <v>112054.56599999999</v>
      </c>
      <c r="M135" s="208">
        <f>K135-L135</f>
        <v>0.4340000000083819</v>
      </c>
      <c r="N135" s="31"/>
      <c r="O135" s="155">
        <v>-193677</v>
      </c>
      <c r="P135" s="201">
        <v>-193677</v>
      </c>
      <c r="Q135" s="234"/>
    </row>
    <row r="136" spans="1:17" s="83" customFormat="1" ht="13.5" customHeight="1" thickTop="1" x14ac:dyDescent="0.7">
      <c r="A136" s="28"/>
      <c r="B136" s="18"/>
      <c r="C136" s="153"/>
      <c r="D136" s="189"/>
      <c r="E136" s="223"/>
      <c r="F136" s="153"/>
      <c r="G136" s="153"/>
      <c r="H136" s="189"/>
      <c r="I136" s="223"/>
      <c r="J136" s="153"/>
      <c r="K136" s="153"/>
      <c r="L136" s="189"/>
      <c r="M136" s="223"/>
      <c r="N136" s="153"/>
      <c r="O136" s="153"/>
      <c r="P136" s="201"/>
      <c r="Q136" s="234"/>
    </row>
    <row r="137" spans="1:17" s="83" customFormat="1" ht="24" customHeight="1" thickBot="1" x14ac:dyDescent="0.75">
      <c r="A137" s="5" t="s">
        <v>88</v>
      </c>
      <c r="B137" s="121">
        <v>15</v>
      </c>
      <c r="C137" s="156">
        <v>11.991405770411296</v>
      </c>
      <c r="D137" s="190">
        <v>11.991378806344695</v>
      </c>
      <c r="E137" s="208">
        <f>C137-D137</f>
        <v>2.6964066600854153E-5</v>
      </c>
      <c r="F137" s="157"/>
      <c r="G137" s="156">
        <v>-96.912999999999997</v>
      </c>
      <c r="H137" s="190">
        <v>-97.002499999999998</v>
      </c>
      <c r="I137" s="208">
        <f>G137-H137</f>
        <v>8.9500000000001023E-2</v>
      </c>
      <c r="J137" s="157"/>
      <c r="K137" s="156">
        <v>13.722651933701657</v>
      </c>
      <c r="L137" s="190">
        <v>13.722567792623639</v>
      </c>
      <c r="M137" s="208">
        <f>K137-L137</f>
        <v>8.4141078017907489E-5</v>
      </c>
      <c r="N137" s="157"/>
      <c r="O137" s="156">
        <v>-96.838499999999996</v>
      </c>
      <c r="P137" s="201">
        <v>-96.838499999999996</v>
      </c>
      <c r="Q137" s="234"/>
    </row>
    <row r="138" spans="1:17" s="83" customFormat="1" ht="23.75" customHeight="1" thickTop="1" x14ac:dyDescent="0.7">
      <c r="A138" s="5"/>
      <c r="B138" s="18"/>
      <c r="C138" s="157"/>
      <c r="D138" s="190"/>
      <c r="E138" s="224"/>
      <c r="F138" s="157"/>
      <c r="G138" s="157"/>
      <c r="H138" s="190"/>
      <c r="I138" s="224"/>
      <c r="J138" s="157"/>
      <c r="K138" s="157"/>
      <c r="L138" s="190"/>
      <c r="M138" s="224"/>
      <c r="N138" s="157"/>
      <c r="O138" s="157"/>
      <c r="P138" s="201"/>
      <c r="Q138" s="234"/>
    </row>
    <row r="139" spans="1:17" s="83" customFormat="1" ht="23.75" customHeight="1" x14ac:dyDescent="0.7">
      <c r="A139" s="5"/>
      <c r="B139" s="18"/>
      <c r="C139" s="157"/>
      <c r="D139" s="190"/>
      <c r="E139" s="224"/>
      <c r="F139" s="157"/>
      <c r="G139" s="157"/>
      <c r="H139" s="190"/>
      <c r="I139" s="224"/>
      <c r="J139" s="157"/>
      <c r="K139" s="157"/>
      <c r="L139" s="190"/>
      <c r="M139" s="224"/>
      <c r="N139" s="157"/>
      <c r="O139" s="157"/>
      <c r="P139" s="201"/>
      <c r="Q139" s="234"/>
    </row>
    <row r="140" spans="1:17" s="83" customFormat="1" ht="23.75" customHeight="1" x14ac:dyDescent="0.7">
      <c r="A140" s="5"/>
      <c r="B140" s="18"/>
      <c r="C140" s="157"/>
      <c r="D140" s="190"/>
      <c r="E140" s="224"/>
      <c r="F140" s="157"/>
      <c r="G140" s="157"/>
      <c r="H140" s="190"/>
      <c r="I140" s="224"/>
      <c r="J140" s="157"/>
      <c r="K140" s="157"/>
      <c r="L140" s="190"/>
      <c r="M140" s="224"/>
      <c r="N140" s="157"/>
      <c r="O140" s="157"/>
      <c r="P140" s="201"/>
      <c r="Q140" s="234"/>
    </row>
    <row r="141" spans="1:17" s="83" customFormat="1" ht="23.75" customHeight="1" x14ac:dyDescent="0.7">
      <c r="A141" s="5"/>
      <c r="B141" s="18"/>
      <c r="C141" s="157"/>
      <c r="D141" s="190"/>
      <c r="E141" s="224"/>
      <c r="F141" s="157"/>
      <c r="G141" s="157"/>
      <c r="H141" s="190"/>
      <c r="I141" s="224"/>
      <c r="J141" s="157"/>
      <c r="K141" s="157"/>
      <c r="L141" s="190"/>
      <c r="M141" s="224"/>
      <c r="N141" s="157"/>
      <c r="O141" s="157"/>
      <c r="P141" s="201"/>
      <c r="Q141" s="234"/>
    </row>
    <row r="142" spans="1:17" s="83" customFormat="1" ht="23.75" customHeight="1" x14ac:dyDescent="0.7">
      <c r="A142" s="5"/>
      <c r="B142" s="18"/>
      <c r="C142" s="157"/>
      <c r="D142" s="190"/>
      <c r="E142" s="224"/>
      <c r="F142" s="157"/>
      <c r="G142" s="157"/>
      <c r="H142" s="190"/>
      <c r="I142" s="224"/>
      <c r="J142" s="157"/>
      <c r="K142" s="157"/>
      <c r="L142" s="190"/>
      <c r="M142" s="224"/>
      <c r="N142" s="157"/>
      <c r="O142" s="157"/>
      <c r="P142" s="201"/>
      <c r="Q142" s="234"/>
    </row>
    <row r="143" spans="1:17" s="83" customFormat="1" ht="23.75" customHeight="1" x14ac:dyDescent="0.7">
      <c r="A143" s="5"/>
      <c r="B143" s="18"/>
      <c r="C143" s="157"/>
      <c r="D143" s="190"/>
      <c r="E143" s="224"/>
      <c r="F143" s="157"/>
      <c r="G143" s="157"/>
      <c r="H143" s="190"/>
      <c r="I143" s="224"/>
      <c r="J143" s="157"/>
      <c r="K143" s="157"/>
      <c r="L143" s="190"/>
      <c r="M143" s="224"/>
      <c r="N143" s="157"/>
      <c r="O143" s="157"/>
      <c r="P143" s="201"/>
      <c r="Q143" s="234"/>
    </row>
    <row r="144" spans="1:17" s="83" customFormat="1" ht="23.75" customHeight="1" x14ac:dyDescent="0.7">
      <c r="A144" s="5"/>
      <c r="B144" s="18"/>
      <c r="C144" s="157"/>
      <c r="D144" s="190"/>
      <c r="E144" s="224"/>
      <c r="F144" s="157"/>
      <c r="G144" s="157"/>
      <c r="H144" s="190"/>
      <c r="I144" s="224"/>
      <c r="J144" s="157"/>
      <c r="K144" s="157"/>
      <c r="L144" s="190"/>
      <c r="M144" s="224"/>
      <c r="N144" s="157"/>
      <c r="O144" s="157"/>
      <c r="P144" s="201"/>
      <c r="Q144" s="234"/>
    </row>
    <row r="145" spans="1:17" s="83" customFormat="1" ht="23.75" customHeight="1" x14ac:dyDescent="0.7">
      <c r="A145" s="5"/>
      <c r="B145" s="18"/>
      <c r="C145" s="157"/>
      <c r="D145" s="190"/>
      <c r="E145" s="224"/>
      <c r="F145" s="157"/>
      <c r="G145" s="157"/>
      <c r="H145" s="190"/>
      <c r="I145" s="224"/>
      <c r="J145" s="157"/>
      <c r="K145" s="157"/>
      <c r="L145" s="190"/>
      <c r="M145" s="224"/>
      <c r="N145" s="157"/>
      <c r="O145" s="157"/>
      <c r="P145" s="201"/>
      <c r="Q145" s="234"/>
    </row>
    <row r="146" spans="1:17" s="83" customFormat="1" ht="23.75" customHeight="1" x14ac:dyDescent="0.7">
      <c r="A146" s="5"/>
      <c r="B146" s="18"/>
      <c r="C146" s="157"/>
      <c r="D146" s="190"/>
      <c r="E146" s="224"/>
      <c r="F146" s="157"/>
      <c r="G146" s="157"/>
      <c r="H146" s="190"/>
      <c r="I146" s="224"/>
      <c r="J146" s="157"/>
      <c r="K146" s="157"/>
      <c r="L146" s="190"/>
      <c r="M146" s="224"/>
      <c r="N146" s="157"/>
      <c r="O146" s="157"/>
      <c r="P146" s="201"/>
      <c r="Q146" s="234"/>
    </row>
    <row r="147" spans="1:17" s="83" customFormat="1" ht="23.75" customHeight="1" x14ac:dyDescent="0.7">
      <c r="A147" s="5"/>
      <c r="B147" s="18"/>
      <c r="C147" s="157"/>
      <c r="D147" s="190"/>
      <c r="E147" s="224"/>
      <c r="F147" s="157"/>
      <c r="G147" s="157"/>
      <c r="H147" s="190"/>
      <c r="I147" s="224"/>
      <c r="J147" s="157"/>
      <c r="K147" s="157"/>
      <c r="L147" s="190"/>
      <c r="M147" s="224"/>
      <c r="N147" s="157"/>
      <c r="O147" s="157"/>
      <c r="P147" s="201"/>
      <c r="Q147" s="234"/>
    </row>
    <row r="148" spans="1:17" s="83" customFormat="1" ht="23.75" customHeight="1" x14ac:dyDescent="0.7">
      <c r="A148" s="5"/>
      <c r="B148" s="18"/>
      <c r="C148" s="157"/>
      <c r="D148" s="190"/>
      <c r="E148" s="224"/>
      <c r="F148" s="157"/>
      <c r="G148" s="157"/>
      <c r="H148" s="190"/>
      <c r="I148" s="224"/>
      <c r="J148" s="157"/>
      <c r="K148" s="157"/>
      <c r="L148" s="190"/>
      <c r="M148" s="224"/>
      <c r="N148" s="157"/>
      <c r="O148" s="157"/>
      <c r="P148" s="201"/>
      <c r="Q148" s="234"/>
    </row>
    <row r="149" spans="1:17" s="83" customFormat="1" ht="23.75" customHeight="1" x14ac:dyDescent="0.7">
      <c r="A149" s="5"/>
      <c r="B149" s="18"/>
      <c r="C149" s="157"/>
      <c r="D149" s="190"/>
      <c r="E149" s="224"/>
      <c r="F149" s="157"/>
      <c r="G149" s="157"/>
      <c r="H149" s="190"/>
      <c r="I149" s="224"/>
      <c r="J149" s="157"/>
      <c r="K149" s="157"/>
      <c r="L149" s="190"/>
      <c r="M149" s="224"/>
      <c r="N149" s="157"/>
      <c r="O149" s="157"/>
      <c r="P149" s="201"/>
      <c r="Q149" s="234"/>
    </row>
    <row r="150" spans="1:17" s="83" customFormat="1" ht="23.75" customHeight="1" x14ac:dyDescent="0.7">
      <c r="A150" s="5"/>
      <c r="B150" s="18"/>
      <c r="C150" s="157"/>
      <c r="D150" s="190"/>
      <c r="E150" s="224"/>
      <c r="F150" s="157"/>
      <c r="G150" s="157"/>
      <c r="H150" s="190"/>
      <c r="I150" s="224"/>
      <c r="J150" s="157"/>
      <c r="K150" s="157"/>
      <c r="L150" s="190"/>
      <c r="M150" s="224"/>
      <c r="N150" s="157"/>
      <c r="O150" s="157"/>
      <c r="P150" s="201"/>
      <c r="Q150" s="234"/>
    </row>
    <row r="151" spans="1:17" s="83" customFormat="1" ht="23.75" customHeight="1" x14ac:dyDescent="0.7">
      <c r="A151" s="5"/>
      <c r="B151" s="18"/>
      <c r="C151" s="157"/>
      <c r="D151" s="190"/>
      <c r="E151" s="224"/>
      <c r="F151" s="157"/>
      <c r="G151" s="157"/>
      <c r="H151" s="190"/>
      <c r="I151" s="224"/>
      <c r="J151" s="157"/>
      <c r="K151" s="157"/>
      <c r="L151" s="190"/>
      <c r="M151" s="224"/>
      <c r="N151" s="157"/>
      <c r="O151" s="157"/>
      <c r="P151" s="201"/>
      <c r="Q151" s="234"/>
    </row>
    <row r="152" spans="1:17" s="83" customFormat="1" ht="23.75" customHeight="1" x14ac:dyDescent="0.7">
      <c r="A152" s="5"/>
      <c r="B152" s="18"/>
      <c r="C152" s="157"/>
      <c r="D152" s="190"/>
      <c r="E152" s="224"/>
      <c r="F152" s="157"/>
      <c r="G152" s="157"/>
      <c r="H152" s="190"/>
      <c r="I152" s="224"/>
      <c r="J152" s="157"/>
      <c r="K152" s="157"/>
      <c r="L152" s="190"/>
      <c r="M152" s="224"/>
      <c r="N152" s="157"/>
      <c r="O152" s="157"/>
      <c r="P152" s="201"/>
      <c r="Q152" s="234"/>
    </row>
    <row r="153" spans="1:17" s="83" customFormat="1" ht="23.75" customHeight="1" x14ac:dyDescent="0.7">
      <c r="A153" s="5"/>
      <c r="B153" s="18"/>
      <c r="C153" s="157"/>
      <c r="D153" s="190"/>
      <c r="E153" s="224"/>
      <c r="F153" s="157"/>
      <c r="G153" s="157"/>
      <c r="H153" s="190"/>
      <c r="I153" s="224"/>
      <c r="J153" s="157"/>
      <c r="K153" s="157"/>
      <c r="L153" s="190"/>
      <c r="M153" s="224"/>
      <c r="N153" s="157"/>
      <c r="O153" s="157"/>
      <c r="P153" s="201"/>
      <c r="Q153" s="234"/>
    </row>
    <row r="154" spans="1:17" s="83" customFormat="1" ht="23.75" customHeight="1" x14ac:dyDescent="0.7">
      <c r="A154" s="5"/>
      <c r="B154" s="18"/>
      <c r="C154" s="157"/>
      <c r="D154" s="190"/>
      <c r="E154" s="224"/>
      <c r="F154" s="157"/>
      <c r="G154" s="157"/>
      <c r="H154" s="190"/>
      <c r="I154" s="224"/>
      <c r="J154" s="157"/>
      <c r="K154" s="157"/>
      <c r="L154" s="190"/>
      <c r="M154" s="224"/>
      <c r="N154" s="157"/>
      <c r="O154" s="157"/>
      <c r="P154" s="201"/>
      <c r="Q154" s="234"/>
    </row>
    <row r="155" spans="1:17" s="83" customFormat="1" ht="23.75" customHeight="1" x14ac:dyDescent="0.7">
      <c r="A155" s="5"/>
      <c r="B155" s="18"/>
      <c r="C155" s="157"/>
      <c r="D155" s="190"/>
      <c r="E155" s="224"/>
      <c r="F155" s="157"/>
      <c r="G155" s="157"/>
      <c r="H155" s="190"/>
      <c r="I155" s="224"/>
      <c r="J155" s="157"/>
      <c r="K155" s="157"/>
      <c r="L155" s="190"/>
      <c r="M155" s="224"/>
      <c r="N155" s="157"/>
      <c r="O155" s="157"/>
      <c r="P155" s="201"/>
      <c r="Q155" s="234"/>
    </row>
    <row r="156" spans="1:17" s="83" customFormat="1" ht="22.5" customHeight="1" x14ac:dyDescent="0.7">
      <c r="A156" s="28"/>
      <c r="B156" s="18"/>
      <c r="C156" s="158"/>
      <c r="D156" s="192"/>
      <c r="E156" s="226"/>
      <c r="F156" s="158"/>
      <c r="G156" s="158"/>
      <c r="H156" s="192"/>
      <c r="I156" s="226"/>
      <c r="J156" s="158"/>
      <c r="K156" s="158"/>
      <c r="L156" s="192"/>
      <c r="M156" s="226"/>
      <c r="N156" s="158"/>
      <c r="O156" s="158"/>
      <c r="P156" s="201"/>
      <c r="Q156" s="234"/>
    </row>
    <row r="158" spans="1:17" ht="22.5" customHeight="1" x14ac:dyDescent="0.65">
      <c r="C158" s="159">
        <v>43100</v>
      </c>
      <c r="D158" s="195"/>
      <c r="E158" s="228"/>
      <c r="F158" s="100"/>
      <c r="G158" s="159">
        <v>43100</v>
      </c>
      <c r="H158" s="195"/>
      <c r="I158" s="228"/>
      <c r="J158" s="100"/>
      <c r="K158" s="159">
        <v>43100</v>
      </c>
      <c r="L158" s="195"/>
      <c r="M158" s="228"/>
    </row>
    <row r="159" spans="1:17" ht="22.5" customHeight="1" x14ac:dyDescent="0.65">
      <c r="A159" s="103" t="s">
        <v>89</v>
      </c>
      <c r="C159" s="102">
        <v>2000000</v>
      </c>
      <c r="G159" s="102">
        <v>2000000</v>
      </c>
      <c r="K159" s="102">
        <v>2000000</v>
      </c>
    </row>
    <row r="160" spans="1:17" ht="22.5" customHeight="1" x14ac:dyDescent="0.65">
      <c r="A160" s="104">
        <v>43006</v>
      </c>
      <c r="B160" s="77">
        <f>K158-A160</f>
        <v>94</v>
      </c>
      <c r="C160" s="102">
        <v>6800000</v>
      </c>
      <c r="G160" s="102">
        <v>6800000</v>
      </c>
      <c r="K160" s="102">
        <v>6800000</v>
      </c>
    </row>
    <row r="161" spans="1:15" ht="22.5" customHeight="1" x14ac:dyDescent="0.65">
      <c r="A161" s="103" t="s">
        <v>90</v>
      </c>
      <c r="C161" s="105">
        <v>3751232.8767123288</v>
      </c>
      <c r="D161" s="196"/>
      <c r="E161" s="229"/>
      <c r="G161" s="105" t="e">
        <v>#REF!</v>
      </c>
      <c r="H161" s="196"/>
      <c r="I161" s="229"/>
      <c r="K161" s="105">
        <v>3751232.8767123288</v>
      </c>
      <c r="L161" s="196"/>
      <c r="M161" s="229"/>
      <c r="O161" s="105"/>
    </row>
    <row r="162" spans="1:15" ht="22.5" customHeight="1" x14ac:dyDescent="0.65">
      <c r="C162" s="159">
        <v>43281</v>
      </c>
      <c r="D162" s="195"/>
      <c r="E162" s="228"/>
      <c r="F162" s="159"/>
      <c r="G162" s="159">
        <v>43281</v>
      </c>
      <c r="H162" s="195"/>
      <c r="I162" s="228"/>
      <c r="J162" s="159"/>
      <c r="K162" s="159">
        <v>43281</v>
      </c>
      <c r="L162" s="195"/>
      <c r="M162" s="228"/>
    </row>
    <row r="163" spans="1:15" ht="22.5" customHeight="1" x14ac:dyDescent="0.65">
      <c r="A163" s="103" t="s">
        <v>89</v>
      </c>
      <c r="C163" s="102">
        <v>6800000</v>
      </c>
      <c r="G163" s="102">
        <v>6800000</v>
      </c>
      <c r="K163" s="102">
        <v>6800000</v>
      </c>
    </row>
    <row r="164" spans="1:15" ht="22.5" customHeight="1" x14ac:dyDescent="0.65">
      <c r="A164" s="104">
        <v>43153</v>
      </c>
      <c r="B164" s="77">
        <f>K162-A164</f>
        <v>128</v>
      </c>
      <c r="C164" s="102">
        <v>1500000</v>
      </c>
      <c r="G164" s="102">
        <v>1500000</v>
      </c>
      <c r="K164" s="102">
        <v>1500000</v>
      </c>
    </row>
    <row r="165" spans="1:15" ht="22.5" customHeight="1" x14ac:dyDescent="0.65">
      <c r="A165" s="103" t="s">
        <v>91</v>
      </c>
      <c r="C165" s="105">
        <v>7326027.3972602738</v>
      </c>
      <c r="D165" s="196"/>
      <c r="E165" s="229"/>
      <c r="G165" s="105" t="e">
        <v>#REF!</v>
      </c>
      <c r="H165" s="196"/>
      <c r="I165" s="229"/>
      <c r="K165" s="105">
        <v>7326027.3972602738</v>
      </c>
      <c r="L165" s="196"/>
      <c r="M165" s="229"/>
    </row>
  </sheetData>
  <mergeCells count="32">
    <mergeCell ref="C123:G123"/>
    <mergeCell ref="K123:O123"/>
    <mergeCell ref="C124:G124"/>
    <mergeCell ref="K124:O124"/>
    <mergeCell ref="C126:O126"/>
    <mergeCell ref="C86:O86"/>
    <mergeCell ref="A119:J119"/>
    <mergeCell ref="C122:G122"/>
    <mergeCell ref="K122:O122"/>
    <mergeCell ref="C83:G83"/>
    <mergeCell ref="K83:O83"/>
    <mergeCell ref="C84:G84"/>
    <mergeCell ref="K84:O84"/>
    <mergeCell ref="C46:G46"/>
    <mergeCell ref="K46:O46"/>
    <mergeCell ref="C48:O48"/>
    <mergeCell ref="A79:J79"/>
    <mergeCell ref="C82:G82"/>
    <mergeCell ref="K82:O82"/>
    <mergeCell ref="C8:O8"/>
    <mergeCell ref="A41:J41"/>
    <mergeCell ref="C44:G44"/>
    <mergeCell ref="K44:O44"/>
    <mergeCell ref="C45:G45"/>
    <mergeCell ref="K45:O45"/>
    <mergeCell ref="C6:G6"/>
    <mergeCell ref="K6:O6"/>
    <mergeCell ref="A1:J1"/>
    <mergeCell ref="C4:G4"/>
    <mergeCell ref="K4:O4"/>
    <mergeCell ref="C5:G5"/>
    <mergeCell ref="K5:O5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1456-C524-4791-BB3D-F0CE7115A3F5}">
  <dimension ref="A1:R67"/>
  <sheetViews>
    <sheetView view="pageBreakPreview" zoomScale="90" zoomScaleNormal="100" zoomScaleSheetLayoutView="90" workbookViewId="0">
      <selection activeCell="F10" sqref="F10"/>
    </sheetView>
  </sheetViews>
  <sheetFormatPr defaultColWidth="10.3984375" defaultRowHeight="22.5" customHeight="1" x14ac:dyDescent="0.65"/>
  <cols>
    <col min="1" max="1" width="60.8984375" style="70" customWidth="1"/>
    <col min="2" max="2" width="9.19921875" style="77" customWidth="1"/>
    <col min="3" max="3" width="2.69921875" style="101" customWidth="1"/>
    <col min="4" max="4" width="14.69921875" style="102" customWidth="1"/>
    <col min="5" max="5" width="2.69921875" style="101" customWidth="1"/>
    <col min="6" max="6" width="14.69921875" style="102" customWidth="1"/>
    <col min="7" max="7" width="2.69921875" style="101" customWidth="1"/>
    <col min="8" max="8" width="14.69921875" style="102" customWidth="1"/>
    <col min="9" max="9" width="2.69921875" style="101" customWidth="1"/>
    <col min="10" max="10" width="14.69921875" style="102" customWidth="1"/>
    <col min="11" max="11" width="13" style="70" bestFit="1" customWidth="1"/>
    <col min="12" max="12" width="15.5" style="70" bestFit="1" customWidth="1"/>
    <col min="13" max="13" width="14.8984375" style="70" bestFit="1" customWidth="1"/>
    <col min="14" max="14" width="12.8984375" style="70" bestFit="1" customWidth="1"/>
    <col min="15" max="15" width="13" style="70" bestFit="1" customWidth="1"/>
    <col min="16" max="16" width="13" style="70" customWidth="1"/>
    <col min="17" max="17" width="11.8984375" style="70" customWidth="1"/>
    <col min="18" max="18" width="12.19921875" style="70" bestFit="1" customWidth="1"/>
    <col min="19" max="23" width="11.8984375" style="70" customWidth="1"/>
    <col min="24" max="24" width="13.3984375" style="70" customWidth="1"/>
    <col min="25" max="26" width="11.8984375" style="70" customWidth="1"/>
    <col min="27" max="27" width="12.59765625" style="70" bestFit="1" customWidth="1"/>
    <col min="28" max="28" width="11.8984375" style="70" bestFit="1" customWidth="1"/>
    <col min="29" max="30" width="11.8984375" style="70" customWidth="1"/>
    <col min="31" max="16384" width="10.3984375" style="70"/>
  </cols>
  <sheetData>
    <row r="1" spans="1:14" ht="23.4" customHeight="1" x14ac:dyDescent="0.7">
      <c r="A1" s="621" t="s">
        <v>165</v>
      </c>
      <c r="B1" s="621"/>
      <c r="C1" s="621"/>
      <c r="D1" s="621"/>
      <c r="E1" s="621"/>
      <c r="F1" s="621"/>
      <c r="G1" s="621"/>
      <c r="H1" s="621"/>
      <c r="I1" s="621"/>
      <c r="J1" s="69"/>
    </row>
    <row r="2" spans="1:14" ht="23.4" customHeight="1" x14ac:dyDescent="0.7">
      <c r="A2" s="586" t="s">
        <v>55</v>
      </c>
      <c r="B2" s="71"/>
      <c r="C2" s="69"/>
      <c r="D2" s="69"/>
      <c r="E2" s="69"/>
      <c r="F2" s="69"/>
      <c r="G2" s="69"/>
      <c r="H2" s="69"/>
      <c r="I2" s="69"/>
      <c r="J2" s="69"/>
    </row>
    <row r="3" spans="1:14" ht="23.4" customHeight="1" x14ac:dyDescent="0.7">
      <c r="A3" s="69"/>
      <c r="B3" s="69"/>
      <c r="C3" s="69"/>
      <c r="D3" s="69"/>
      <c r="E3" s="69"/>
      <c r="F3" s="69"/>
      <c r="G3" s="69"/>
      <c r="H3" s="69"/>
      <c r="I3" s="69"/>
      <c r="J3" s="69"/>
    </row>
    <row r="4" spans="1:14" s="72" customFormat="1" ht="21.65" customHeight="1" x14ac:dyDescent="0.7">
      <c r="B4" s="73"/>
      <c r="C4" s="73"/>
      <c r="D4" s="624" t="s">
        <v>2</v>
      </c>
      <c r="E4" s="624"/>
      <c r="F4" s="624"/>
      <c r="G4" s="69"/>
      <c r="H4" s="624" t="s">
        <v>3</v>
      </c>
      <c r="I4" s="624"/>
      <c r="J4" s="624"/>
    </row>
    <row r="5" spans="1:14" s="72" customFormat="1" ht="21.65" customHeight="1" x14ac:dyDescent="0.7">
      <c r="B5" s="73"/>
      <c r="C5" s="73"/>
      <c r="D5" s="623" t="s">
        <v>136</v>
      </c>
      <c r="E5" s="623"/>
      <c r="F5" s="623"/>
      <c r="G5" s="78"/>
      <c r="H5" s="623" t="s">
        <v>136</v>
      </c>
      <c r="I5" s="623"/>
      <c r="J5" s="623"/>
    </row>
    <row r="6" spans="1:14" s="72" customFormat="1" ht="22" customHeight="1" x14ac:dyDescent="0.7">
      <c r="B6" s="73"/>
      <c r="C6" s="73"/>
      <c r="D6" s="623" t="s">
        <v>135</v>
      </c>
      <c r="E6" s="623"/>
      <c r="F6" s="623"/>
      <c r="G6" s="78"/>
      <c r="H6" s="623" t="s">
        <v>135</v>
      </c>
      <c r="I6" s="623"/>
      <c r="J6" s="623"/>
    </row>
    <row r="7" spans="1:14" s="72" customFormat="1" ht="20.5" customHeight="1" x14ac:dyDescent="0.65">
      <c r="B7" s="10" t="s">
        <v>7</v>
      </c>
      <c r="C7" s="11"/>
      <c r="D7" s="14">
        <f>'PL6-7'!D7</f>
        <v>2566</v>
      </c>
      <c r="E7" s="11"/>
      <c r="F7" s="11">
        <f>'PL6-7'!F7</f>
        <v>2565</v>
      </c>
      <c r="G7" s="12"/>
      <c r="H7" s="14">
        <f>D7</f>
        <v>2566</v>
      </c>
      <c r="I7" s="11"/>
      <c r="J7" s="11">
        <f>F7</f>
        <v>2565</v>
      </c>
    </row>
    <row r="8" spans="1:14" s="72" customFormat="1" ht="21.65" customHeight="1" x14ac:dyDescent="0.65">
      <c r="B8" s="77"/>
      <c r="C8" s="77"/>
      <c r="D8" s="625" t="s">
        <v>10</v>
      </c>
      <c r="E8" s="625"/>
      <c r="F8" s="625"/>
      <c r="G8" s="625"/>
      <c r="H8" s="625"/>
      <c r="I8" s="625"/>
      <c r="J8" s="625"/>
    </row>
    <row r="9" spans="1:14" s="72" customFormat="1" ht="21.65" customHeight="1" x14ac:dyDescent="0.7">
      <c r="A9" s="296" t="s">
        <v>58</v>
      </c>
      <c r="B9" s="77"/>
      <c r="C9" s="70"/>
      <c r="D9" s="79"/>
      <c r="E9" s="70"/>
      <c r="F9" s="79"/>
      <c r="G9" s="70"/>
      <c r="H9" s="79"/>
      <c r="I9" s="70"/>
      <c r="J9" s="79"/>
    </row>
    <row r="10" spans="1:14" s="83" customFormat="1" ht="21.65" customHeight="1" x14ac:dyDescent="0.65">
      <c r="A10" s="80" t="s">
        <v>60</v>
      </c>
      <c r="B10" s="587"/>
      <c r="C10" s="81"/>
      <c r="D10" s="165"/>
      <c r="E10" s="81"/>
      <c r="F10" s="165"/>
      <c r="G10" s="81"/>
      <c r="H10" s="430"/>
      <c r="I10" s="81"/>
      <c r="J10" s="81"/>
      <c r="K10" s="129"/>
      <c r="L10" s="598"/>
      <c r="M10" s="580"/>
    </row>
    <row r="11" spans="1:14" s="83" customFormat="1" ht="21.65" customHeight="1" x14ac:dyDescent="0.65">
      <c r="A11" s="80" t="s">
        <v>59</v>
      </c>
      <c r="B11" s="587"/>
      <c r="C11" s="82"/>
      <c r="D11" s="165"/>
      <c r="E11" s="82"/>
      <c r="F11" s="165"/>
      <c r="G11" s="82"/>
      <c r="H11" s="430"/>
      <c r="I11" s="81"/>
      <c r="J11" s="81"/>
      <c r="K11" s="580"/>
      <c r="L11" s="580"/>
      <c r="M11" s="580"/>
      <c r="N11" s="299"/>
    </row>
    <row r="12" spans="1:14" s="83" customFormat="1" ht="21.65" customHeight="1" x14ac:dyDescent="0.65">
      <c r="A12" s="80" t="s">
        <v>155</v>
      </c>
      <c r="B12" s="587"/>
      <c r="C12" s="81"/>
      <c r="D12" s="165"/>
      <c r="E12" s="81"/>
      <c r="F12" s="165"/>
      <c r="G12" s="81"/>
      <c r="H12" s="430"/>
      <c r="I12" s="81"/>
      <c r="J12" s="81"/>
      <c r="K12" s="146"/>
      <c r="M12" s="298"/>
    </row>
    <row r="13" spans="1:14" s="83" customFormat="1" ht="21.65" customHeight="1" x14ac:dyDescent="0.65">
      <c r="A13" s="80" t="s">
        <v>61</v>
      </c>
      <c r="B13" s="587"/>
      <c r="C13" s="81"/>
      <c r="D13" s="165"/>
      <c r="E13" s="81"/>
      <c r="F13" s="165"/>
      <c r="G13" s="81"/>
      <c r="H13" s="430"/>
      <c r="I13" s="81"/>
      <c r="J13" s="81"/>
      <c r="K13" s="146"/>
      <c r="M13" s="298"/>
    </row>
    <row r="14" spans="1:14" s="83" customFormat="1" ht="21.65" customHeight="1" x14ac:dyDescent="0.65">
      <c r="A14" s="80" t="s">
        <v>232</v>
      </c>
      <c r="B14" s="587"/>
      <c r="C14" s="81"/>
      <c r="D14" s="165"/>
      <c r="E14" s="81"/>
      <c r="F14" s="165"/>
      <c r="G14" s="81"/>
      <c r="H14" s="430"/>
      <c r="I14" s="81"/>
      <c r="J14" s="81"/>
      <c r="K14" s="146"/>
      <c r="M14" s="298"/>
    </row>
    <row r="15" spans="1:14" s="83" customFormat="1" ht="21.65" customHeight="1" x14ac:dyDescent="0.65">
      <c r="A15" s="80" t="s">
        <v>62</v>
      </c>
      <c r="B15" s="587"/>
      <c r="C15" s="82"/>
      <c r="D15" s="166"/>
      <c r="E15" s="82"/>
      <c r="F15" s="165"/>
      <c r="G15" s="82"/>
      <c r="H15" s="123"/>
      <c r="I15" s="81"/>
      <c r="J15" s="81"/>
      <c r="K15" s="146"/>
      <c r="M15" s="298"/>
    </row>
    <row r="16" spans="1:14" s="88" customFormat="1" ht="21.65" customHeight="1" x14ac:dyDescent="0.7">
      <c r="A16" s="119" t="s">
        <v>63</v>
      </c>
      <c r="B16" s="121">
        <v>10</v>
      </c>
      <c r="C16" s="86"/>
      <c r="D16" s="85">
        <f>SUM(D10:D15)</f>
        <v>0</v>
      </c>
      <c r="E16" s="86"/>
      <c r="F16" s="124">
        <f>SUM(F10:F15)</f>
        <v>0</v>
      </c>
      <c r="G16" s="86"/>
      <c r="H16" s="85">
        <f>SUM(H10:H15)</f>
        <v>0</v>
      </c>
      <c r="I16" s="87"/>
      <c r="J16" s="124">
        <f>SUM(J10:J15)</f>
        <v>0</v>
      </c>
      <c r="K16" s="146"/>
      <c r="L16" s="310"/>
      <c r="M16" s="66"/>
    </row>
    <row r="17" spans="1:18" s="88" customFormat="1" ht="21.65" customHeight="1" x14ac:dyDescent="0.7">
      <c r="A17" s="119"/>
      <c r="B17" s="587"/>
      <c r="C17" s="86"/>
      <c r="D17" s="87"/>
      <c r="E17" s="86"/>
      <c r="F17" s="87"/>
      <c r="G17" s="86"/>
      <c r="H17" s="87"/>
      <c r="I17" s="87"/>
      <c r="J17" s="87"/>
      <c r="K17" s="146"/>
      <c r="M17" s="66"/>
    </row>
    <row r="18" spans="1:18" s="83" customFormat="1" ht="21.65" customHeight="1" x14ac:dyDescent="0.7">
      <c r="A18" s="122" t="s">
        <v>64</v>
      </c>
      <c r="B18" s="587"/>
      <c r="C18" s="82"/>
      <c r="D18" s="81"/>
      <c r="E18" s="82"/>
      <c r="F18" s="81"/>
      <c r="G18" s="82"/>
      <c r="H18" s="81"/>
      <c r="I18" s="81"/>
      <c r="J18" s="81"/>
      <c r="K18" s="146"/>
      <c r="M18" s="298"/>
    </row>
    <row r="19" spans="1:18" s="83" customFormat="1" ht="21.65" customHeight="1" x14ac:dyDescent="0.65">
      <c r="A19" s="80" t="s">
        <v>66</v>
      </c>
      <c r="B19" s="587"/>
      <c r="C19" s="81"/>
      <c r="D19" s="165"/>
      <c r="E19" s="81"/>
      <c r="F19" s="165"/>
      <c r="G19" s="81"/>
      <c r="H19" s="430"/>
      <c r="I19" s="81"/>
      <c r="J19" s="81"/>
      <c r="K19" s="146"/>
      <c r="L19" s="300"/>
      <c r="M19" s="312"/>
    </row>
    <row r="20" spans="1:18" s="83" customFormat="1" ht="21.65" customHeight="1" x14ac:dyDescent="0.65">
      <c r="A20" s="80" t="s">
        <v>65</v>
      </c>
      <c r="B20" s="587"/>
      <c r="C20" s="82"/>
      <c r="D20" s="165"/>
      <c r="E20" s="81"/>
      <c r="F20" s="165"/>
      <c r="G20" s="81"/>
      <c r="H20" s="430"/>
      <c r="I20" s="81"/>
      <c r="J20" s="81"/>
      <c r="K20" s="146"/>
      <c r="L20" s="300"/>
      <c r="M20" s="298"/>
      <c r="N20" s="300"/>
      <c r="P20" s="300"/>
      <c r="R20" s="300"/>
    </row>
    <row r="21" spans="1:18" s="83" customFormat="1" ht="21.65" customHeight="1" x14ac:dyDescent="0.65">
      <c r="A21" s="80" t="s">
        <v>156</v>
      </c>
      <c r="B21" s="603"/>
      <c r="C21" s="82"/>
      <c r="D21" s="450"/>
      <c r="E21" s="81"/>
      <c r="F21" s="165"/>
      <c r="G21" s="81"/>
      <c r="H21" s="430"/>
      <c r="I21" s="81"/>
      <c r="J21" s="81"/>
      <c r="K21" s="146"/>
      <c r="L21" s="300"/>
      <c r="M21" s="298"/>
      <c r="N21" s="300"/>
      <c r="P21" s="300"/>
      <c r="R21" s="300"/>
    </row>
    <row r="22" spans="1:18" s="83" customFormat="1" ht="21.65" customHeight="1" x14ac:dyDescent="0.65">
      <c r="A22" s="80" t="s">
        <v>67</v>
      </c>
      <c r="B22" s="587"/>
      <c r="C22" s="82"/>
      <c r="D22" s="165"/>
      <c r="E22" s="81"/>
      <c r="F22" s="165"/>
      <c r="G22" s="81"/>
      <c r="H22" s="430"/>
      <c r="I22" s="81"/>
      <c r="J22" s="81"/>
      <c r="K22" s="146"/>
      <c r="L22" s="312"/>
      <c r="M22" s="298"/>
      <c r="N22" s="309"/>
      <c r="P22" s="309"/>
      <c r="R22" s="309"/>
    </row>
    <row r="23" spans="1:18" s="83" customFormat="1" ht="21.65" customHeight="1" x14ac:dyDescent="0.65">
      <c r="A23" s="80" t="s">
        <v>68</v>
      </c>
      <c r="B23" s="587"/>
      <c r="C23" s="82"/>
      <c r="D23" s="165"/>
      <c r="E23" s="81"/>
      <c r="F23" s="165"/>
      <c r="G23" s="81"/>
      <c r="H23" s="430"/>
      <c r="I23" s="81"/>
      <c r="J23" s="81"/>
      <c r="K23" s="146"/>
      <c r="M23" s="298"/>
    </row>
    <row r="24" spans="1:18" s="88" customFormat="1" ht="21.65" customHeight="1" x14ac:dyDescent="0.7">
      <c r="A24" s="119" t="s">
        <v>71</v>
      </c>
      <c r="B24" s="91"/>
      <c r="C24" s="86"/>
      <c r="D24" s="124">
        <f>SUM(D19:D23)</f>
        <v>0</v>
      </c>
      <c r="E24" s="86"/>
      <c r="F24" s="124">
        <f>SUM(F19:F23)</f>
        <v>0</v>
      </c>
      <c r="G24" s="86"/>
      <c r="H24" s="124">
        <f>SUM(H19:H23)</f>
        <v>0</v>
      </c>
      <c r="I24" s="87"/>
      <c r="J24" s="124">
        <f>SUM(J19:J23)</f>
        <v>0</v>
      </c>
      <c r="K24" s="146"/>
    </row>
    <row r="25" spans="1:18" s="88" customFormat="1" ht="21.65" customHeight="1" x14ac:dyDescent="0.7">
      <c r="A25" s="119"/>
      <c r="B25" s="587"/>
      <c r="C25" s="86"/>
      <c r="D25" s="87"/>
      <c r="E25" s="86"/>
      <c r="F25" s="87"/>
      <c r="G25" s="86"/>
      <c r="H25" s="87"/>
      <c r="I25" s="87"/>
      <c r="J25" s="87"/>
      <c r="K25" s="146"/>
      <c r="L25" s="310"/>
    </row>
    <row r="26" spans="1:18" s="88" customFormat="1" ht="21.65" customHeight="1" x14ac:dyDescent="0.7">
      <c r="A26" s="119" t="s">
        <v>197</v>
      </c>
      <c r="B26" s="587"/>
      <c r="C26" s="86"/>
      <c r="D26" s="87">
        <f>D16-D24</f>
        <v>0</v>
      </c>
      <c r="E26" s="86"/>
      <c r="F26" s="87">
        <f>F16-F24</f>
        <v>0</v>
      </c>
      <c r="G26" s="86"/>
      <c r="H26" s="87">
        <f>H16-H24</f>
        <v>0</v>
      </c>
      <c r="I26" s="87"/>
      <c r="J26" s="87">
        <f>J16-J24</f>
        <v>0</v>
      </c>
      <c r="K26" s="146"/>
    </row>
    <row r="27" spans="1:18" s="83" customFormat="1" ht="21.65" customHeight="1" x14ac:dyDescent="0.65">
      <c r="A27" s="89" t="s">
        <v>70</v>
      </c>
      <c r="B27" s="587"/>
      <c r="C27" s="90"/>
      <c r="D27" s="165"/>
      <c r="E27" s="81"/>
      <c r="F27" s="165"/>
      <c r="G27" s="81"/>
      <c r="H27" s="81"/>
      <c r="I27" s="81"/>
      <c r="J27" s="81"/>
      <c r="K27" s="146"/>
      <c r="M27" s="298"/>
    </row>
    <row r="28" spans="1:18" s="83" customFormat="1" ht="21.65" customHeight="1" x14ac:dyDescent="0.65">
      <c r="A28" s="80" t="s">
        <v>252</v>
      </c>
      <c r="B28" s="587"/>
      <c r="C28" s="82"/>
      <c r="D28" s="165"/>
      <c r="E28" s="81"/>
      <c r="F28" s="165"/>
      <c r="G28" s="81"/>
      <c r="H28" s="81"/>
      <c r="I28" s="81"/>
      <c r="J28" s="81"/>
      <c r="K28" s="146"/>
      <c r="M28" s="298"/>
      <c r="N28" s="299"/>
    </row>
    <row r="29" spans="1:18" s="83" customFormat="1" ht="21.65" customHeight="1" x14ac:dyDescent="0.65">
      <c r="A29" s="80" t="s">
        <v>210</v>
      </c>
      <c r="B29" s="587"/>
      <c r="C29" s="82"/>
      <c r="D29" s="165"/>
      <c r="E29" s="81"/>
      <c r="F29" s="165"/>
      <c r="G29" s="81"/>
      <c r="H29" s="81"/>
      <c r="I29" s="81"/>
      <c r="J29" s="81"/>
      <c r="K29" s="146"/>
      <c r="M29" s="298"/>
    </row>
    <row r="30" spans="1:18" s="83" customFormat="1" ht="21.65" customHeight="1" x14ac:dyDescent="0.65">
      <c r="A30" s="80" t="s">
        <v>249</v>
      </c>
      <c r="B30" s="592">
        <v>13</v>
      </c>
      <c r="C30" s="82"/>
      <c r="D30" s="165"/>
      <c r="E30" s="81"/>
      <c r="F30" s="165"/>
      <c r="G30" s="81"/>
      <c r="H30" s="81"/>
      <c r="I30" s="81"/>
      <c r="J30" s="81"/>
      <c r="K30" s="146"/>
      <c r="M30" s="298"/>
    </row>
    <row r="31" spans="1:18" s="83" customFormat="1" ht="21.65" customHeight="1" x14ac:dyDescent="0.65">
      <c r="A31" s="89" t="s">
        <v>261</v>
      </c>
      <c r="B31" s="587"/>
      <c r="C31" s="90"/>
      <c r="D31" s="166"/>
      <c r="E31" s="81"/>
      <c r="F31" s="166"/>
      <c r="G31" s="81"/>
      <c r="H31" s="123"/>
      <c r="I31" s="81"/>
      <c r="J31" s="123"/>
      <c r="K31" s="146"/>
      <c r="M31" s="298"/>
    </row>
    <row r="32" spans="1:18" s="88" customFormat="1" ht="21.65" customHeight="1" x14ac:dyDescent="0.7">
      <c r="A32" s="92" t="s">
        <v>72</v>
      </c>
      <c r="B32" s="587">
        <v>10</v>
      </c>
      <c r="C32" s="94"/>
      <c r="D32" s="93">
        <f>SUM(D26:D31)</f>
        <v>0</v>
      </c>
      <c r="E32" s="94"/>
      <c r="F32" s="93">
        <f>SUM(F26:F31)</f>
        <v>0</v>
      </c>
      <c r="G32" s="94"/>
      <c r="H32" s="93">
        <f>SUM(H26:H31)</f>
        <v>0</v>
      </c>
      <c r="I32" s="93"/>
      <c r="J32" s="93">
        <f>SUM(J26:J31)</f>
        <v>0</v>
      </c>
      <c r="K32" s="146"/>
    </row>
    <row r="33" spans="1:14" s="83" customFormat="1" ht="21.65" customHeight="1" x14ac:dyDescent="0.65">
      <c r="A33" s="80" t="s">
        <v>73</v>
      </c>
      <c r="B33" s="587"/>
      <c r="C33" s="82"/>
      <c r="D33" s="165"/>
      <c r="E33" s="165"/>
      <c r="F33" s="165"/>
      <c r="G33" s="81"/>
      <c r="H33" s="430"/>
      <c r="I33" s="81"/>
      <c r="J33" s="81"/>
      <c r="K33" s="146"/>
      <c r="L33" s="299"/>
    </row>
    <row r="34" spans="1:14" s="88" customFormat="1" ht="21.65" customHeight="1" thickBot="1" x14ac:dyDescent="0.75">
      <c r="A34" s="119" t="s">
        <v>74</v>
      </c>
      <c r="B34" s="587"/>
      <c r="C34" s="94"/>
      <c r="D34" s="420">
        <f>SUM(D32:D33)</f>
        <v>0</v>
      </c>
      <c r="E34" s="94"/>
      <c r="F34" s="420">
        <f>SUM(F32:F33)</f>
        <v>0</v>
      </c>
      <c r="G34" s="94"/>
      <c r="H34" s="420">
        <f>SUM(H32:H33)</f>
        <v>0</v>
      </c>
      <c r="I34" s="93"/>
      <c r="J34" s="420">
        <f>SUM(J32:J33)</f>
        <v>0</v>
      </c>
      <c r="K34" s="146"/>
      <c r="L34" s="310"/>
      <c r="M34" s="302"/>
      <c r="N34" s="302"/>
    </row>
    <row r="35" spans="1:14" s="83" customFormat="1" ht="21.65" customHeight="1" thickTop="1" x14ac:dyDescent="0.7">
      <c r="A35" s="78"/>
      <c r="B35" s="587"/>
      <c r="C35" s="81"/>
      <c r="D35" s="81"/>
      <c r="E35" s="81"/>
      <c r="F35" s="81"/>
      <c r="G35" s="81"/>
      <c r="H35" s="81"/>
      <c r="I35" s="81"/>
      <c r="J35" s="81"/>
      <c r="K35" s="146"/>
    </row>
    <row r="36" spans="1:14" s="72" customFormat="1" ht="21.65" customHeight="1" x14ac:dyDescent="0.7">
      <c r="A36" s="119" t="s">
        <v>130</v>
      </c>
      <c r="B36" s="587"/>
      <c r="C36" s="81"/>
      <c r="D36" s="81"/>
      <c r="E36" s="81"/>
      <c r="F36" s="81"/>
      <c r="G36" s="81"/>
      <c r="H36" s="81"/>
      <c r="I36" s="81"/>
      <c r="J36" s="81"/>
      <c r="K36" s="146"/>
    </row>
    <row r="37" spans="1:14" s="72" customFormat="1" ht="21.65" customHeight="1" x14ac:dyDescent="0.7">
      <c r="A37" s="15" t="s">
        <v>229</v>
      </c>
      <c r="B37" s="587"/>
      <c r="C37" s="81"/>
      <c r="D37" s="82"/>
      <c r="E37" s="81"/>
      <c r="F37" s="82"/>
      <c r="G37" s="81"/>
      <c r="H37" s="82"/>
      <c r="I37" s="81"/>
      <c r="J37" s="82"/>
      <c r="K37" s="146"/>
    </row>
    <row r="38" spans="1:14" s="72" customFormat="1" ht="21.65" customHeight="1" x14ac:dyDescent="0.65">
      <c r="A38" s="150" t="s">
        <v>235</v>
      </c>
      <c r="B38" s="587"/>
      <c r="C38" s="97"/>
      <c r="D38" s="20"/>
      <c r="E38" s="97"/>
      <c r="F38" s="20"/>
      <c r="G38" s="97"/>
      <c r="H38" s="20"/>
      <c r="I38" s="97"/>
      <c r="J38" s="20"/>
      <c r="K38" s="146"/>
    </row>
    <row r="39" spans="1:14" s="72" customFormat="1" ht="21.65" customHeight="1" x14ac:dyDescent="0.65">
      <c r="A39" s="150" t="s">
        <v>79</v>
      </c>
      <c r="B39" s="587"/>
      <c r="C39" s="97"/>
      <c r="D39" s="20"/>
      <c r="E39" s="97"/>
      <c r="F39" s="20"/>
      <c r="G39" s="97"/>
      <c r="H39" s="20"/>
      <c r="I39" s="97"/>
      <c r="J39" s="20"/>
      <c r="K39" s="146"/>
    </row>
    <row r="40" spans="1:14" s="72" customFormat="1" ht="21.65" customHeight="1" x14ac:dyDescent="0.65">
      <c r="A40" s="98" t="s">
        <v>77</v>
      </c>
      <c r="B40" s="121"/>
      <c r="C40" s="81"/>
      <c r="D40" s="165"/>
      <c r="E40" s="81"/>
      <c r="F40" s="165"/>
      <c r="G40" s="81"/>
      <c r="H40" s="81"/>
      <c r="I40" s="81"/>
      <c r="J40" s="81"/>
      <c r="K40" s="146"/>
    </row>
    <row r="41" spans="1:14" s="72" customFormat="1" ht="21.65" customHeight="1" x14ac:dyDescent="0.7">
      <c r="A41" s="119" t="s">
        <v>230</v>
      </c>
      <c r="B41" s="587"/>
      <c r="C41" s="87"/>
      <c r="D41" s="95">
        <f>SUM(D38:D40)</f>
        <v>0</v>
      </c>
      <c r="E41" s="87"/>
      <c r="F41" s="95">
        <f>SUM(F39:F40)</f>
        <v>0</v>
      </c>
      <c r="G41" s="87"/>
      <c r="H41" s="95">
        <f>SUM(H38:H40)</f>
        <v>0</v>
      </c>
      <c r="I41" s="87"/>
      <c r="J41" s="95">
        <f>SUM(J39:J40)</f>
        <v>0</v>
      </c>
      <c r="K41" s="146"/>
    </row>
    <row r="42" spans="1:14" s="72" customFormat="1" ht="21.65" customHeight="1" x14ac:dyDescent="0.7">
      <c r="A42" s="28" t="s">
        <v>81</v>
      </c>
      <c r="B42" s="587"/>
      <c r="C42" s="51"/>
      <c r="D42" s="55">
        <f>SUM(D38:D40)</f>
        <v>0</v>
      </c>
      <c r="E42" s="51"/>
      <c r="F42" s="55">
        <f>SUM(F38:F40)</f>
        <v>0</v>
      </c>
      <c r="G42" s="51"/>
      <c r="H42" s="55">
        <f>SUM(H38:H40)</f>
        <v>0</v>
      </c>
      <c r="I42" s="51"/>
      <c r="J42" s="55">
        <f>SUM(J38:J40)</f>
        <v>0</v>
      </c>
      <c r="K42" s="146"/>
      <c r="L42" s="305"/>
      <c r="M42" s="304"/>
    </row>
    <row r="43" spans="1:14" s="72" customFormat="1" ht="21.65" customHeight="1" x14ac:dyDescent="0.7">
      <c r="A43" s="28"/>
      <c r="B43" s="587"/>
      <c r="C43" s="51"/>
      <c r="D43" s="51"/>
      <c r="E43" s="51"/>
      <c r="F43" s="51"/>
      <c r="G43" s="51"/>
      <c r="H43" s="51"/>
      <c r="I43" s="51"/>
      <c r="J43" s="51"/>
      <c r="K43" s="146"/>
      <c r="L43" s="305"/>
      <c r="M43" s="304"/>
    </row>
    <row r="44" spans="1:14" s="83" customFormat="1" ht="21.65" customHeight="1" thickBot="1" x14ac:dyDescent="0.75">
      <c r="A44" s="78" t="s">
        <v>132</v>
      </c>
      <c r="B44" s="587"/>
      <c r="C44" s="81"/>
      <c r="D44" s="126">
        <f>D34+D42</f>
        <v>0</v>
      </c>
      <c r="E44" s="81"/>
      <c r="F44" s="126">
        <f>F34+F42</f>
        <v>0</v>
      </c>
      <c r="G44" s="81"/>
      <c r="H44" s="126">
        <f>H34+H42</f>
        <v>0</v>
      </c>
      <c r="I44" s="81"/>
      <c r="J44" s="126">
        <f>J34+J42</f>
        <v>0</v>
      </c>
      <c r="K44" s="146"/>
      <c r="L44" s="302"/>
      <c r="M44" s="303"/>
    </row>
    <row r="45" spans="1:14" s="83" customFormat="1" ht="21.65" customHeight="1" thickTop="1" x14ac:dyDescent="0.7">
      <c r="A45" s="78"/>
      <c r="B45" s="587"/>
      <c r="C45" s="81"/>
      <c r="D45" s="87"/>
      <c r="E45" s="81"/>
      <c r="F45" s="87"/>
      <c r="G45" s="81"/>
      <c r="H45" s="87"/>
      <c r="I45" s="81"/>
      <c r="J45" s="87"/>
      <c r="K45" s="146"/>
      <c r="L45" s="302"/>
      <c r="M45" s="303"/>
    </row>
    <row r="46" spans="1:14" ht="23.4" customHeight="1" x14ac:dyDescent="0.7">
      <c r="A46" s="621" t="s">
        <v>165</v>
      </c>
      <c r="B46" s="621"/>
      <c r="C46" s="621"/>
      <c r="D46" s="621"/>
      <c r="E46" s="621"/>
      <c r="F46" s="621"/>
      <c r="G46" s="621"/>
      <c r="H46" s="621"/>
      <c r="I46" s="621"/>
      <c r="J46" s="69"/>
      <c r="K46" s="146"/>
    </row>
    <row r="47" spans="1:14" ht="23.4" customHeight="1" x14ac:dyDescent="0.7">
      <c r="A47" s="586" t="s">
        <v>55</v>
      </c>
      <c r="B47" s="71"/>
      <c r="C47" s="69"/>
      <c r="D47" s="69"/>
      <c r="E47" s="69"/>
      <c r="F47" s="69"/>
      <c r="G47" s="69"/>
      <c r="H47" s="69"/>
      <c r="I47" s="69"/>
      <c r="J47" s="69"/>
      <c r="K47" s="146"/>
    </row>
    <row r="48" spans="1:14" ht="23.4" customHeight="1" x14ac:dyDescent="0.7">
      <c r="A48" s="71"/>
      <c r="B48" s="71"/>
      <c r="C48" s="69"/>
      <c r="D48" s="69"/>
      <c r="E48" s="69"/>
      <c r="F48" s="69"/>
      <c r="G48" s="69"/>
      <c r="H48" s="69"/>
      <c r="I48" s="69"/>
      <c r="J48" s="69"/>
      <c r="K48" s="146"/>
    </row>
    <row r="49" spans="1:13" s="72" customFormat="1" ht="21.65" customHeight="1" x14ac:dyDescent="0.7">
      <c r="B49" s="73"/>
      <c r="C49" s="73"/>
      <c r="D49" s="624" t="s">
        <v>2</v>
      </c>
      <c r="E49" s="624"/>
      <c r="F49" s="624"/>
      <c r="G49" s="69"/>
      <c r="H49" s="624" t="s">
        <v>3</v>
      </c>
      <c r="I49" s="624"/>
      <c r="J49" s="624"/>
      <c r="K49" s="146"/>
    </row>
    <row r="50" spans="1:13" s="72" customFormat="1" ht="21.65" customHeight="1" x14ac:dyDescent="0.7">
      <c r="B50" s="73"/>
      <c r="C50" s="73"/>
      <c r="D50" s="623" t="s">
        <v>136</v>
      </c>
      <c r="E50" s="623"/>
      <c r="F50" s="623"/>
      <c r="G50" s="78"/>
      <c r="H50" s="623" t="s">
        <v>136</v>
      </c>
      <c r="I50" s="623"/>
      <c r="J50" s="623"/>
      <c r="K50" s="146"/>
    </row>
    <row r="51" spans="1:13" s="72" customFormat="1" ht="22.5" customHeight="1" x14ac:dyDescent="0.7">
      <c r="B51" s="73"/>
      <c r="C51" s="73"/>
      <c r="D51" s="623" t="s">
        <v>135</v>
      </c>
      <c r="E51" s="623"/>
      <c r="F51" s="623"/>
      <c r="G51" s="78"/>
      <c r="H51" s="623" t="s">
        <v>135</v>
      </c>
      <c r="I51" s="623"/>
      <c r="J51" s="623"/>
      <c r="K51" s="146"/>
    </row>
    <row r="52" spans="1:13" s="72" customFormat="1" ht="20.5" customHeight="1" x14ac:dyDescent="0.65">
      <c r="B52" s="74" t="s">
        <v>7</v>
      </c>
      <c r="C52" s="11"/>
      <c r="D52" s="14">
        <f>D7</f>
        <v>2566</v>
      </c>
      <c r="E52" s="14"/>
      <c r="F52" s="14">
        <f t="shared" ref="F52:J52" si="0">F7</f>
        <v>2565</v>
      </c>
      <c r="G52" s="14"/>
      <c r="H52" s="14">
        <f t="shared" si="0"/>
        <v>2566</v>
      </c>
      <c r="I52" s="14"/>
      <c r="J52" s="14">
        <f t="shared" si="0"/>
        <v>2565</v>
      </c>
      <c r="K52" s="146"/>
    </row>
    <row r="53" spans="1:13" s="72" customFormat="1" ht="21.65" customHeight="1" x14ac:dyDescent="0.65">
      <c r="B53" s="74"/>
      <c r="C53" s="11"/>
      <c r="D53" s="625" t="s">
        <v>10</v>
      </c>
      <c r="E53" s="625"/>
      <c r="F53" s="625"/>
      <c r="G53" s="625"/>
      <c r="H53" s="625"/>
      <c r="I53" s="625"/>
      <c r="J53" s="625"/>
    </row>
    <row r="54" spans="1:13" s="72" customFormat="1" ht="21.65" customHeight="1" x14ac:dyDescent="0.7">
      <c r="A54" s="28" t="s">
        <v>262</v>
      </c>
      <c r="B54" s="6"/>
      <c r="C54" s="58"/>
      <c r="D54" s="154"/>
      <c r="E54" s="58"/>
      <c r="F54" s="154"/>
      <c r="G54" s="58"/>
      <c r="H54" s="154"/>
      <c r="I54" s="58"/>
      <c r="J54" s="154"/>
      <c r="K54" s="146"/>
    </row>
    <row r="55" spans="1:13" s="83" customFormat="1" ht="21.65" customHeight="1" x14ac:dyDescent="0.65">
      <c r="A55" s="99" t="s">
        <v>84</v>
      </c>
      <c r="B55" s="587"/>
      <c r="C55" s="147"/>
      <c r="D55" s="165"/>
      <c r="E55" s="81"/>
      <c r="F55" s="165"/>
      <c r="G55" s="81"/>
      <c r="H55" s="81"/>
      <c r="I55" s="81"/>
      <c r="J55" s="81"/>
      <c r="K55" s="146"/>
      <c r="L55" s="299"/>
      <c r="M55" s="298"/>
    </row>
    <row r="56" spans="1:13" s="83" customFormat="1" ht="21.65" customHeight="1" x14ac:dyDescent="0.65">
      <c r="A56" s="99" t="s">
        <v>85</v>
      </c>
      <c r="B56" s="587"/>
      <c r="C56" s="34"/>
      <c r="D56" s="165"/>
      <c r="E56" s="81"/>
      <c r="F56" s="165"/>
      <c r="G56" s="81"/>
      <c r="H56" s="81"/>
      <c r="I56" s="81"/>
      <c r="J56" s="81"/>
      <c r="K56" s="146"/>
      <c r="L56" s="300"/>
    </row>
    <row r="57" spans="1:13" s="88" customFormat="1" ht="21.65" customHeight="1" thickBot="1" x14ac:dyDescent="0.75">
      <c r="A57" s="92" t="s">
        <v>74</v>
      </c>
      <c r="B57" s="29"/>
      <c r="C57" s="32"/>
      <c r="D57" s="155">
        <f>D34</f>
        <v>0</v>
      </c>
      <c r="E57" s="32"/>
      <c r="F57" s="155">
        <f>F34</f>
        <v>0</v>
      </c>
      <c r="G57" s="32"/>
      <c r="H57" s="155">
        <f>SUM(H55:H56)</f>
        <v>0</v>
      </c>
      <c r="I57" s="31"/>
      <c r="J57" s="155">
        <f>SUM(J55:J56)</f>
        <v>0</v>
      </c>
      <c r="K57" s="146"/>
      <c r="L57" s="310"/>
    </row>
    <row r="58" spans="1:13" s="83" customFormat="1" ht="21.65" customHeight="1" thickTop="1" x14ac:dyDescent="0.7">
      <c r="A58" s="92"/>
      <c r="B58" s="29"/>
      <c r="C58" s="62"/>
      <c r="D58" s="149"/>
      <c r="E58" s="62"/>
      <c r="F58" s="149"/>
      <c r="G58" s="62"/>
      <c r="H58" s="149"/>
      <c r="I58" s="149"/>
      <c r="J58" s="149"/>
      <c r="K58" s="146"/>
      <c r="M58" s="300"/>
    </row>
    <row r="59" spans="1:13" s="83" customFormat="1" ht="21.65" customHeight="1" x14ac:dyDescent="0.7">
      <c r="A59" s="92" t="s">
        <v>174</v>
      </c>
      <c r="B59" s="18"/>
      <c r="C59" s="57"/>
      <c r="D59" s="148"/>
      <c r="E59" s="57"/>
      <c r="F59" s="148"/>
      <c r="G59" s="57"/>
      <c r="H59" s="148"/>
      <c r="I59" s="148"/>
      <c r="J59" s="148"/>
      <c r="K59" s="146"/>
    </row>
    <row r="60" spans="1:13" s="83" customFormat="1" ht="21.65" customHeight="1" x14ac:dyDescent="0.65">
      <c r="A60" s="99" t="s">
        <v>84</v>
      </c>
      <c r="B60" s="18"/>
      <c r="C60" s="147"/>
      <c r="D60" s="165"/>
      <c r="E60" s="81"/>
      <c r="F60" s="165"/>
      <c r="G60" s="81"/>
      <c r="H60" s="81"/>
      <c r="I60" s="81"/>
      <c r="J60" s="81"/>
      <c r="K60" s="146"/>
    </row>
    <row r="61" spans="1:13" s="88" customFormat="1" ht="21.65" customHeight="1" x14ac:dyDescent="0.7">
      <c r="A61" s="99" t="s">
        <v>85</v>
      </c>
      <c r="B61" s="18"/>
      <c r="C61" s="34"/>
      <c r="D61" s="450"/>
      <c r="E61" s="34"/>
      <c r="F61" s="39"/>
      <c r="G61" s="34"/>
      <c r="H61" s="127"/>
      <c r="I61" s="147"/>
      <c r="J61" s="127"/>
      <c r="K61" s="146"/>
    </row>
    <row r="62" spans="1:13" s="83" customFormat="1" ht="21.65" customHeight="1" thickBot="1" x14ac:dyDescent="0.75">
      <c r="A62" s="92" t="s">
        <v>132</v>
      </c>
      <c r="B62" s="29"/>
      <c r="C62" s="32"/>
      <c r="D62" s="155">
        <f>D44</f>
        <v>0</v>
      </c>
      <c r="E62" s="32"/>
      <c r="F62" s="155">
        <f>SUM(F60:F61)</f>
        <v>0</v>
      </c>
      <c r="G62" s="32"/>
      <c r="H62" s="155">
        <f>SUM(H60:H61)</f>
        <v>0</v>
      </c>
      <c r="I62" s="31"/>
      <c r="J62" s="155">
        <f>SUM(J60:J61)</f>
        <v>0</v>
      </c>
      <c r="K62" s="146"/>
    </row>
    <row r="63" spans="1:13" s="83" customFormat="1" ht="18.5" customHeight="1" thickTop="1" x14ac:dyDescent="0.7">
      <c r="A63" s="28"/>
      <c r="B63" s="18"/>
      <c r="C63" s="153"/>
      <c r="D63" s="153"/>
      <c r="E63" s="153"/>
      <c r="F63" s="153"/>
      <c r="G63" s="153"/>
      <c r="H63" s="153"/>
      <c r="I63" s="153"/>
      <c r="J63" s="153"/>
      <c r="K63" s="146"/>
    </row>
    <row r="64" spans="1:13" s="83" customFormat="1" ht="24" customHeight="1" thickBot="1" x14ac:dyDescent="0.75">
      <c r="A64" s="5" t="s">
        <v>134</v>
      </c>
      <c r="B64" s="18">
        <v>11</v>
      </c>
      <c r="C64" s="157"/>
      <c r="D64" s="497"/>
      <c r="E64" s="157"/>
      <c r="F64" s="497"/>
      <c r="G64" s="157"/>
      <c r="H64" s="497"/>
      <c r="I64" s="157"/>
      <c r="J64" s="497"/>
      <c r="K64" s="146"/>
    </row>
    <row r="65" spans="1:11" s="83" customFormat="1" ht="23" customHeight="1" thickTop="1" thickBot="1" x14ac:dyDescent="0.75">
      <c r="A65" s="5" t="s">
        <v>225</v>
      </c>
      <c r="B65" s="18">
        <v>11</v>
      </c>
      <c r="C65" s="157"/>
      <c r="D65" s="497"/>
      <c r="E65" s="157"/>
      <c r="F65" s="497"/>
      <c r="G65" s="157"/>
      <c r="H65" s="602"/>
      <c r="I65" s="157"/>
      <c r="J65" s="497"/>
      <c r="K65" s="146"/>
    </row>
    <row r="66" spans="1:11" ht="21.65" customHeight="1" thickTop="1" x14ac:dyDescent="0.65"/>
    <row r="67" spans="1:11" ht="22.5" customHeight="1" x14ac:dyDescent="0.65">
      <c r="B67" s="477"/>
    </row>
  </sheetData>
  <mergeCells count="16">
    <mergeCell ref="D6:F6"/>
    <mergeCell ref="H6:J6"/>
    <mergeCell ref="A1:I1"/>
    <mergeCell ref="D4:F4"/>
    <mergeCell ref="H4:J4"/>
    <mergeCell ref="D5:F5"/>
    <mergeCell ref="H5:J5"/>
    <mergeCell ref="D51:F51"/>
    <mergeCell ref="H51:J51"/>
    <mergeCell ref="D53:J53"/>
    <mergeCell ref="D8:J8"/>
    <mergeCell ref="A46:I46"/>
    <mergeCell ref="D49:F49"/>
    <mergeCell ref="H49:J49"/>
    <mergeCell ref="D50:F50"/>
    <mergeCell ref="H50:J50"/>
  </mergeCells>
  <pageMargins left="0.7" right="0.7" top="0.5" bottom="0.5" header="0.5" footer="0.5"/>
  <pageSetup paperSize="9" scale="71" firstPageNumber="8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5" max="9" man="1"/>
  </rowBreaks>
  <ignoredErrors>
    <ignoredError sqref="F4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7"/>
  <sheetViews>
    <sheetView view="pageBreakPreview" topLeftCell="A10" zoomScale="90" zoomScaleNormal="70" zoomScaleSheetLayoutView="90" workbookViewId="0">
      <selection activeCell="A20" sqref="A20"/>
    </sheetView>
  </sheetViews>
  <sheetFormatPr defaultColWidth="9.09765625" defaultRowHeight="21.5" x14ac:dyDescent="0.65"/>
  <cols>
    <col min="1" max="1" width="56.59765625" style="72" customWidth="1"/>
    <col min="2" max="2" width="8.5" style="72" customWidth="1"/>
    <col min="3" max="3" width="1.59765625" style="72" customWidth="1"/>
    <col min="4" max="4" width="14.09765625" style="72" customWidth="1"/>
    <col min="5" max="5" width="1.59765625" style="72" customWidth="1"/>
    <col min="6" max="6" width="14.19921875" style="72" customWidth="1"/>
    <col min="7" max="7" width="1.59765625" style="72" customWidth="1"/>
    <col min="8" max="8" width="17.19921875" style="72" customWidth="1"/>
    <col min="9" max="9" width="1.59765625" style="72" customWidth="1"/>
    <col min="10" max="10" width="12.3984375" style="72" customWidth="1"/>
    <col min="11" max="11" width="1.59765625" style="72" customWidth="1"/>
    <col min="12" max="12" width="14.59765625" style="72" customWidth="1"/>
    <col min="13" max="13" width="1.59765625" style="72" customWidth="1"/>
    <col min="14" max="14" width="14.59765625" style="72" customWidth="1"/>
    <col min="15" max="15" width="1.59765625" style="72" customWidth="1"/>
    <col min="16" max="16" width="14.09765625" style="72" customWidth="1"/>
    <col min="17" max="17" width="1.59765625" style="72" customWidth="1"/>
    <col min="18" max="18" width="17.59765625" style="72" customWidth="1"/>
    <col min="19" max="19" width="1.59765625" style="72" customWidth="1"/>
    <col min="20" max="20" width="14.3984375" style="72" customWidth="1"/>
    <col min="21" max="21" width="14" style="150" bestFit="1" customWidth="1"/>
    <col min="22" max="22" width="14.59765625" style="150" bestFit="1" customWidth="1"/>
    <col min="23" max="26" width="9.09765625" style="150"/>
    <col min="27" max="27" width="10.19921875" style="150" bestFit="1" customWidth="1"/>
    <col min="28" max="16384" width="9.09765625" style="150"/>
  </cols>
  <sheetData>
    <row r="1" spans="1:27" ht="23.4" customHeight="1" x14ac:dyDescent="0.7">
      <c r="A1" s="621" t="s">
        <v>165</v>
      </c>
      <c r="B1" s="621"/>
      <c r="C1" s="621"/>
      <c r="D1" s="621"/>
      <c r="E1" s="621"/>
      <c r="F1" s="621"/>
      <c r="G1" s="621"/>
      <c r="H1" s="621"/>
      <c r="I1" s="71"/>
      <c r="J1" s="71"/>
      <c r="K1" s="71"/>
      <c r="L1" s="106"/>
      <c r="M1" s="106"/>
      <c r="N1" s="106"/>
      <c r="O1" s="106"/>
      <c r="P1" s="106"/>
      <c r="Q1" s="106"/>
      <c r="R1" s="106"/>
      <c r="S1" s="106"/>
      <c r="T1" s="106"/>
    </row>
    <row r="2" spans="1:27" ht="23.4" customHeight="1" x14ac:dyDescent="0.7">
      <c r="A2" s="421" t="s">
        <v>178</v>
      </c>
      <c r="B2" s="421"/>
      <c r="C2" s="108"/>
      <c r="D2" s="107"/>
      <c r="E2" s="108"/>
      <c r="F2" s="107"/>
      <c r="G2" s="109"/>
      <c r="H2" s="109"/>
      <c r="I2" s="108"/>
      <c r="J2" s="108"/>
      <c r="K2" s="108"/>
      <c r="L2" s="109"/>
      <c r="M2" s="109"/>
      <c r="N2" s="109"/>
      <c r="O2" s="109"/>
      <c r="P2" s="109"/>
      <c r="Q2" s="109"/>
      <c r="R2" s="109"/>
      <c r="S2" s="109"/>
      <c r="T2" s="109"/>
    </row>
    <row r="3" spans="1:27" ht="13.5" customHeight="1" x14ac:dyDescent="0.7">
      <c r="A3" s="464"/>
      <c r="B3" s="485"/>
      <c r="C3" s="108"/>
      <c r="D3" s="107"/>
      <c r="E3" s="108"/>
      <c r="F3" s="107"/>
      <c r="G3" s="109"/>
      <c r="H3" s="109"/>
      <c r="I3" s="108"/>
      <c r="J3" s="108"/>
      <c r="K3" s="108"/>
      <c r="L3" s="109"/>
      <c r="M3" s="109"/>
      <c r="N3" s="109"/>
      <c r="O3" s="109"/>
      <c r="P3" s="109"/>
      <c r="Q3" s="109"/>
      <c r="R3" s="109"/>
      <c r="S3" s="109"/>
      <c r="T3" s="109"/>
    </row>
    <row r="4" spans="1:27" ht="23.4" customHeight="1" x14ac:dyDescent="0.7">
      <c r="A4" s="110"/>
      <c r="B4" s="110"/>
      <c r="C4" s="467"/>
      <c r="D4" s="630" t="s">
        <v>2</v>
      </c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</row>
    <row r="5" spans="1:27" ht="23.4" customHeight="1" x14ac:dyDescent="0.7">
      <c r="A5" s="110"/>
      <c r="B5" s="110"/>
      <c r="C5" s="467"/>
      <c r="D5" s="465"/>
      <c r="E5" s="465"/>
      <c r="F5" s="465"/>
      <c r="G5" s="465"/>
      <c r="H5" s="465"/>
      <c r="I5" s="465"/>
      <c r="J5" s="473"/>
      <c r="K5" s="473"/>
      <c r="L5" s="633" t="s">
        <v>48</v>
      </c>
      <c r="M5" s="633"/>
      <c r="N5" s="633"/>
      <c r="O5" s="465"/>
      <c r="P5" s="465"/>
      <c r="Q5" s="465"/>
      <c r="R5" s="465"/>
      <c r="S5" s="465"/>
      <c r="T5" s="465"/>
    </row>
    <row r="6" spans="1:27" ht="21.65" customHeight="1" x14ac:dyDescent="0.65">
      <c r="A6" s="110"/>
      <c r="B6" s="110"/>
      <c r="C6" s="467"/>
      <c r="D6" s="111"/>
      <c r="E6" s="467"/>
      <c r="F6" s="118" t="s">
        <v>93</v>
      </c>
      <c r="G6" s="111"/>
      <c r="H6" s="307" t="s">
        <v>100</v>
      </c>
      <c r="I6" s="467"/>
      <c r="J6" s="111" t="s">
        <v>158</v>
      </c>
      <c r="K6" s="474"/>
      <c r="L6" s="631"/>
      <c r="M6" s="631"/>
      <c r="N6" s="631"/>
      <c r="O6" s="111"/>
      <c r="P6" s="14" t="s">
        <v>92</v>
      </c>
      <c r="Q6" s="111"/>
      <c r="R6" s="14"/>
      <c r="S6" s="111"/>
      <c r="T6" s="113"/>
    </row>
    <row r="7" spans="1:27" ht="21.65" customHeight="1" x14ac:dyDescent="0.65">
      <c r="A7" s="110"/>
      <c r="B7" s="110"/>
      <c r="C7" s="467"/>
      <c r="D7" s="307" t="s">
        <v>289</v>
      </c>
      <c r="E7" s="467"/>
      <c r="F7" s="463" t="s">
        <v>199</v>
      </c>
      <c r="G7" s="111"/>
      <c r="H7" s="307" t="s">
        <v>102</v>
      </c>
      <c r="I7" s="467"/>
      <c r="J7" s="111" t="s">
        <v>159</v>
      </c>
      <c r="K7" s="474"/>
      <c r="L7" s="466" t="s">
        <v>146</v>
      </c>
      <c r="M7" s="112"/>
      <c r="N7" s="118"/>
      <c r="O7" s="111"/>
      <c r="P7" s="14" t="s">
        <v>94</v>
      </c>
      <c r="Q7" s="111"/>
      <c r="R7" s="14" t="s">
        <v>95</v>
      </c>
      <c r="S7" s="111"/>
      <c r="T7" s="111" t="s">
        <v>92</v>
      </c>
    </row>
    <row r="8" spans="1:27" ht="21.65" customHeight="1" x14ac:dyDescent="0.65">
      <c r="A8" s="110"/>
      <c r="B8" s="496"/>
      <c r="C8" s="467"/>
      <c r="D8" s="307" t="s">
        <v>288</v>
      </c>
      <c r="E8" s="467"/>
      <c r="F8" s="463" t="s">
        <v>198</v>
      </c>
      <c r="G8" s="111"/>
      <c r="H8" s="307" t="s">
        <v>96</v>
      </c>
      <c r="I8" s="467"/>
      <c r="J8" s="111" t="s">
        <v>160</v>
      </c>
      <c r="K8" s="474"/>
      <c r="L8" s="466" t="s">
        <v>147</v>
      </c>
      <c r="M8" s="307"/>
      <c r="N8" s="307" t="s">
        <v>200</v>
      </c>
      <c r="O8" s="111"/>
      <c r="P8" s="14" t="s">
        <v>97</v>
      </c>
      <c r="Q8" s="111"/>
      <c r="R8" s="14" t="s">
        <v>98</v>
      </c>
      <c r="S8" s="111"/>
      <c r="T8" s="463" t="s">
        <v>94</v>
      </c>
    </row>
    <row r="9" spans="1:27" ht="21.65" customHeight="1" x14ac:dyDescent="0.65">
      <c r="A9" s="70"/>
      <c r="B9" s="70"/>
      <c r="C9" s="467"/>
      <c r="D9" s="632" t="s">
        <v>10</v>
      </c>
      <c r="E9" s="632"/>
      <c r="F9" s="632"/>
      <c r="G9" s="632"/>
      <c r="H9" s="632"/>
      <c r="I9" s="632"/>
      <c r="J9" s="632"/>
      <c r="K9" s="632"/>
      <c r="L9" s="632"/>
      <c r="M9" s="632"/>
      <c r="N9" s="632"/>
      <c r="O9" s="632"/>
      <c r="P9" s="632"/>
      <c r="Q9" s="632"/>
      <c r="R9" s="632"/>
      <c r="S9" s="632"/>
      <c r="T9" s="632"/>
    </row>
    <row r="10" spans="1:27" ht="21.65" customHeight="1" x14ac:dyDescent="0.7">
      <c r="A10" s="92" t="s">
        <v>269</v>
      </c>
      <c r="B10" s="92"/>
      <c r="C10" s="467"/>
      <c r="D10" s="467"/>
      <c r="E10" s="467"/>
      <c r="F10" s="467"/>
      <c r="G10" s="467"/>
      <c r="H10" s="467"/>
      <c r="I10" s="467"/>
      <c r="J10" s="474"/>
      <c r="K10" s="474"/>
      <c r="L10" s="467"/>
      <c r="M10" s="467"/>
      <c r="N10" s="467"/>
      <c r="O10" s="467"/>
      <c r="P10" s="467"/>
      <c r="Q10" s="467"/>
      <c r="R10" s="467"/>
      <c r="S10" s="467"/>
      <c r="T10" s="467"/>
    </row>
    <row r="11" spans="1:27" ht="21.65" customHeight="1" x14ac:dyDescent="0.7">
      <c r="A11" s="468" t="s">
        <v>226</v>
      </c>
      <c r="B11" s="468"/>
      <c r="C11" s="469"/>
      <c r="D11" s="470">
        <v>1201380</v>
      </c>
      <c r="E11" s="471"/>
      <c r="F11" s="470">
        <v>1497031</v>
      </c>
      <c r="G11" s="471"/>
      <c r="H11" s="470">
        <v>-42012</v>
      </c>
      <c r="I11" s="471"/>
      <c r="J11" s="471">
        <v>12066</v>
      </c>
      <c r="K11" s="471"/>
      <c r="L11" s="470">
        <v>18000</v>
      </c>
      <c r="M11" s="470"/>
      <c r="N11" s="470">
        <v>250844</v>
      </c>
      <c r="O11" s="471"/>
      <c r="P11" s="470">
        <v>2937309</v>
      </c>
      <c r="Q11" s="471"/>
      <c r="R11" s="470">
        <v>450597</v>
      </c>
      <c r="S11" s="471"/>
      <c r="T11" s="470">
        <v>3387906</v>
      </c>
      <c r="U11" s="471"/>
      <c r="V11" s="470"/>
      <c r="W11" s="471"/>
      <c r="X11" s="472"/>
      <c r="Z11" s="129"/>
      <c r="AA11" s="129"/>
    </row>
    <row r="12" spans="1:27" ht="11" customHeight="1" x14ac:dyDescent="0.7">
      <c r="A12" s="119"/>
      <c r="B12" s="119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</row>
    <row r="13" spans="1:27" ht="21.65" customHeight="1" x14ac:dyDescent="0.7">
      <c r="A13" s="119" t="s">
        <v>105</v>
      </c>
      <c r="B13" s="119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</row>
    <row r="14" spans="1:27" s="1" customFormat="1" ht="21.65" customHeight="1" x14ac:dyDescent="0.7">
      <c r="A14" s="498" t="s">
        <v>304</v>
      </c>
      <c r="B14" s="11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1:27" s="1" customFormat="1" ht="21.65" customHeight="1" x14ac:dyDescent="0.65">
      <c r="A15" s="596" t="s">
        <v>221</v>
      </c>
      <c r="B15" s="110"/>
      <c r="C15" s="81"/>
      <c r="D15" s="81">
        <v>70000</v>
      </c>
      <c r="E15" s="81"/>
      <c r="F15" s="81">
        <v>700000</v>
      </c>
      <c r="G15" s="81"/>
      <c r="H15" s="81">
        <v>0</v>
      </c>
      <c r="I15" s="81"/>
      <c r="J15" s="81">
        <v>0</v>
      </c>
      <c r="K15" s="81"/>
      <c r="L15" s="81">
        <v>0</v>
      </c>
      <c r="M15" s="81"/>
      <c r="N15" s="81">
        <v>0</v>
      </c>
      <c r="O15" s="81"/>
      <c r="P15" s="566">
        <v>770000</v>
      </c>
      <c r="Q15" s="81"/>
      <c r="R15" s="81">
        <v>0</v>
      </c>
      <c r="S15" s="81"/>
      <c r="T15" s="81">
        <v>770000</v>
      </c>
    </row>
    <row r="16" spans="1:27" s="1" customFormat="1" ht="21.65" customHeight="1" x14ac:dyDescent="0.65">
      <c r="A16" s="499" t="s">
        <v>161</v>
      </c>
      <c r="B16" s="486"/>
      <c r="C16" s="81"/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/>
      <c r="J16" s="81">
        <v>2918</v>
      </c>
      <c r="K16" s="81"/>
      <c r="L16" s="81">
        <v>0</v>
      </c>
      <c r="M16" s="81"/>
      <c r="N16" s="81">
        <v>0</v>
      </c>
      <c r="O16" s="81"/>
      <c r="P16" s="566">
        <v>2918</v>
      </c>
      <c r="Q16" s="81"/>
      <c r="R16" s="81">
        <v>0</v>
      </c>
      <c r="S16" s="81"/>
      <c r="T16" s="81">
        <v>2918</v>
      </c>
    </row>
    <row r="17" spans="1:22" ht="21.65" customHeight="1" x14ac:dyDescent="0.7">
      <c r="A17" s="122" t="s">
        <v>305</v>
      </c>
      <c r="B17" s="119"/>
      <c r="C17" s="87"/>
      <c r="D17" s="124">
        <f>SUM(D15:D16)</f>
        <v>70000</v>
      </c>
      <c r="E17" s="87"/>
      <c r="F17" s="124">
        <f>SUM(F15:F16)</f>
        <v>700000</v>
      </c>
      <c r="G17" s="87"/>
      <c r="H17" s="124">
        <f>SUM(H15:H16)</f>
        <v>0</v>
      </c>
      <c r="I17" s="87"/>
      <c r="J17" s="124">
        <f>SUM(J15:J16)</f>
        <v>2918</v>
      </c>
      <c r="K17" s="87"/>
      <c r="L17" s="124">
        <f>SUM(L15:L16)</f>
        <v>0</v>
      </c>
      <c r="M17" s="87"/>
      <c r="N17" s="124">
        <f>SUM(N15:N16)</f>
        <v>0</v>
      </c>
      <c r="O17" s="87"/>
      <c r="P17" s="124">
        <f>SUM(P15:P16)</f>
        <v>772918</v>
      </c>
      <c r="Q17" s="87"/>
      <c r="R17" s="124">
        <f>SUM(R15:R16)</f>
        <v>0</v>
      </c>
      <c r="S17" s="87"/>
      <c r="T17" s="124">
        <f>SUM(T15:T16)</f>
        <v>772918</v>
      </c>
    </row>
    <row r="18" spans="1:22" ht="11" customHeight="1" x14ac:dyDescent="0.7">
      <c r="A18" s="122"/>
      <c r="B18" s="119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</row>
    <row r="19" spans="1:22" s="472" customFormat="1" ht="21.65" customHeight="1" x14ac:dyDescent="0.7">
      <c r="A19" s="488" t="s">
        <v>213</v>
      </c>
      <c r="B19" s="484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</row>
    <row r="20" spans="1:22" s="472" customFormat="1" ht="21.65" customHeight="1" x14ac:dyDescent="0.7">
      <c r="A20" s="145" t="s">
        <v>214</v>
      </c>
      <c r="B20" s="484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</row>
    <row r="21" spans="1:22" s="472" customFormat="1" ht="21.65" customHeight="1" x14ac:dyDescent="0.7">
      <c r="A21" s="145" t="s">
        <v>215</v>
      </c>
      <c r="B21" s="484"/>
      <c r="C21" s="87"/>
      <c r="D21" s="81">
        <v>0</v>
      </c>
      <c r="E21" s="81"/>
      <c r="F21" s="81">
        <v>0</v>
      </c>
      <c r="G21" s="81"/>
      <c r="H21" s="81">
        <v>0</v>
      </c>
      <c r="I21" s="81"/>
      <c r="J21" s="81">
        <v>0</v>
      </c>
      <c r="K21" s="81"/>
      <c r="L21" s="81">
        <v>0</v>
      </c>
      <c r="M21" s="81"/>
      <c r="N21" s="81">
        <v>-105267</v>
      </c>
      <c r="O21" s="81"/>
      <c r="P21" s="81">
        <v>-105267</v>
      </c>
      <c r="Q21" s="81"/>
      <c r="R21" s="81">
        <v>155763</v>
      </c>
      <c r="S21" s="81"/>
      <c r="T21" s="81">
        <v>50496</v>
      </c>
    </row>
    <row r="22" spans="1:22" s="472" customFormat="1" ht="21.65" customHeight="1" x14ac:dyDescent="0.7">
      <c r="A22" s="145" t="s">
        <v>214</v>
      </c>
      <c r="B22" s="484"/>
      <c r="C22" s="87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1:22" s="472" customFormat="1" ht="21.65" customHeight="1" x14ac:dyDescent="0.7">
      <c r="A23" s="145" t="s">
        <v>244</v>
      </c>
      <c r="B23" s="484"/>
      <c r="C23" s="87"/>
      <c r="D23" s="123">
        <v>0</v>
      </c>
      <c r="E23" s="81"/>
      <c r="F23" s="81">
        <v>0</v>
      </c>
      <c r="G23" s="81"/>
      <c r="H23" s="81">
        <v>0</v>
      </c>
      <c r="I23" s="81"/>
      <c r="J23" s="81">
        <v>0</v>
      </c>
      <c r="K23" s="81"/>
      <c r="L23" s="123">
        <v>0</v>
      </c>
      <c r="M23" s="81"/>
      <c r="N23" s="81">
        <v>0</v>
      </c>
      <c r="O23" s="81"/>
      <c r="P23" s="123">
        <v>0</v>
      </c>
      <c r="Q23" s="81"/>
      <c r="R23" s="123">
        <v>15885</v>
      </c>
      <c r="S23" s="81"/>
      <c r="T23" s="81">
        <v>15885</v>
      </c>
    </row>
    <row r="24" spans="1:22" s="472" customFormat="1" ht="21.65" customHeight="1" x14ac:dyDescent="0.7">
      <c r="A24" s="482" t="s">
        <v>216</v>
      </c>
      <c r="B24" s="484"/>
      <c r="C24" s="87"/>
      <c r="D24" s="87">
        <f>SUM(D21:D23)</f>
        <v>0</v>
      </c>
      <c r="E24" s="87"/>
      <c r="F24" s="124">
        <f>SUM(F21:F23)</f>
        <v>0</v>
      </c>
      <c r="G24" s="87"/>
      <c r="H24" s="124">
        <f>SUM(H21:H23)</f>
        <v>0</v>
      </c>
      <c r="I24" s="87"/>
      <c r="J24" s="483">
        <f>SUM(J21:J23)</f>
        <v>0</v>
      </c>
      <c r="K24" s="87"/>
      <c r="L24" s="87">
        <f>SUM(L21:L23)</f>
        <v>0</v>
      </c>
      <c r="M24" s="87"/>
      <c r="N24" s="124">
        <f>SUM(N21:N23)</f>
        <v>-105267</v>
      </c>
      <c r="O24" s="87"/>
      <c r="P24" s="87">
        <f>SUM(P21:P23)</f>
        <v>-105267</v>
      </c>
      <c r="Q24" s="87"/>
      <c r="R24" s="87">
        <f>SUM(R21:R23)</f>
        <v>171648</v>
      </c>
      <c r="S24" s="87"/>
      <c r="T24" s="483">
        <f>SUM(T21:T23)</f>
        <v>66381</v>
      </c>
    </row>
    <row r="25" spans="1:22" ht="21.65" customHeight="1" x14ac:dyDescent="0.7">
      <c r="A25" s="119" t="s">
        <v>113</v>
      </c>
      <c r="B25" s="119"/>
      <c r="C25" s="87"/>
      <c r="D25" s="124">
        <f>D17+D24</f>
        <v>70000</v>
      </c>
      <c r="E25" s="87"/>
      <c r="F25" s="85">
        <f>F17+F24</f>
        <v>700000</v>
      </c>
      <c r="G25" s="87"/>
      <c r="H25" s="85">
        <f>H17+H24</f>
        <v>0</v>
      </c>
      <c r="I25" s="87"/>
      <c r="J25" s="124">
        <f>J17+J24</f>
        <v>2918</v>
      </c>
      <c r="K25" s="87"/>
      <c r="L25" s="124">
        <f>L17+L24</f>
        <v>0</v>
      </c>
      <c r="M25" s="87"/>
      <c r="N25" s="85">
        <f>N17+N24</f>
        <v>-105267</v>
      </c>
      <c r="O25" s="87"/>
      <c r="P25" s="124">
        <f>P17+P24</f>
        <v>667651</v>
      </c>
      <c r="Q25" s="87"/>
      <c r="R25" s="124">
        <f>R17+R24</f>
        <v>171648</v>
      </c>
      <c r="S25" s="87"/>
      <c r="T25" s="124">
        <f>T17+T24</f>
        <v>839299</v>
      </c>
    </row>
    <row r="26" spans="1:22" ht="11" customHeight="1" x14ac:dyDescent="0.7">
      <c r="A26" s="119"/>
      <c r="B26" s="119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</row>
    <row r="27" spans="1:22" ht="21.65" customHeight="1" x14ac:dyDescent="0.7">
      <c r="A27" s="119" t="s">
        <v>179</v>
      </c>
      <c r="B27" s="119"/>
      <c r="C27" s="115"/>
      <c r="D27" s="87"/>
      <c r="E27" s="115"/>
      <c r="F27" s="87"/>
      <c r="G27" s="87"/>
      <c r="H27" s="87"/>
      <c r="I27" s="115"/>
      <c r="J27" s="115"/>
      <c r="K27" s="115"/>
      <c r="L27" s="87"/>
      <c r="M27" s="87"/>
      <c r="N27" s="87"/>
      <c r="O27" s="87"/>
      <c r="P27" s="87"/>
      <c r="Q27" s="87"/>
      <c r="R27" s="87"/>
      <c r="S27" s="87"/>
      <c r="T27" s="87"/>
    </row>
    <row r="28" spans="1:22" ht="21.65" customHeight="1" x14ac:dyDescent="0.65">
      <c r="A28" s="114" t="s">
        <v>275</v>
      </c>
      <c r="B28" s="114"/>
      <c r="C28" s="116"/>
      <c r="D28" s="22">
        <v>0</v>
      </c>
      <c r="E28" s="116"/>
      <c r="F28" s="22">
        <v>0</v>
      </c>
      <c r="G28" s="22"/>
      <c r="H28" s="22">
        <v>0</v>
      </c>
      <c r="I28" s="116"/>
      <c r="J28" s="116">
        <v>0</v>
      </c>
      <c r="K28" s="116"/>
      <c r="L28" s="301">
        <v>0</v>
      </c>
      <c r="M28" s="22"/>
      <c r="N28" s="22">
        <v>107282</v>
      </c>
      <c r="O28" s="22"/>
      <c r="P28" s="22">
        <v>107282</v>
      </c>
      <c r="Q28" s="22"/>
      <c r="R28" s="22">
        <v>12282</v>
      </c>
      <c r="S28" s="22"/>
      <c r="T28" s="81">
        <v>119564</v>
      </c>
      <c r="U28" s="295"/>
      <c r="V28" s="146"/>
    </row>
    <row r="29" spans="1:22" ht="21.65" customHeight="1" x14ac:dyDescent="0.65">
      <c r="A29" s="114" t="s">
        <v>276</v>
      </c>
      <c r="B29" s="114"/>
      <c r="C29" s="116"/>
      <c r="D29" s="22">
        <v>0</v>
      </c>
      <c r="E29" s="116"/>
      <c r="F29" s="22">
        <v>0</v>
      </c>
      <c r="G29" s="22"/>
      <c r="H29" s="22">
        <v>0</v>
      </c>
      <c r="I29" s="116"/>
      <c r="J29" s="116">
        <v>0</v>
      </c>
      <c r="K29" s="116"/>
      <c r="L29" s="301">
        <v>0</v>
      </c>
      <c r="M29" s="22"/>
      <c r="N29" s="22">
        <v>7626</v>
      </c>
      <c r="O29" s="22"/>
      <c r="P29" s="22">
        <v>7626</v>
      </c>
      <c r="Q29" s="22"/>
      <c r="R29" s="22">
        <v>1459</v>
      </c>
      <c r="S29" s="22"/>
      <c r="T29" s="81">
        <v>9085</v>
      </c>
      <c r="V29" s="146"/>
    </row>
    <row r="30" spans="1:22" ht="21.65" customHeight="1" x14ac:dyDescent="0.7">
      <c r="A30" s="69" t="s">
        <v>180</v>
      </c>
      <c r="B30" s="69"/>
      <c r="C30" s="115"/>
      <c r="D30" s="95">
        <f>SUM(D28:D29)</f>
        <v>0</v>
      </c>
      <c r="E30" s="115"/>
      <c r="F30" s="95">
        <f>SUM(F28:F29)</f>
        <v>0</v>
      </c>
      <c r="G30" s="93"/>
      <c r="H30" s="95">
        <f>SUM(H28:H29)</f>
        <v>0</v>
      </c>
      <c r="I30" s="115"/>
      <c r="J30" s="475">
        <f>SUM(J28:J29)</f>
        <v>0</v>
      </c>
      <c r="K30" s="115"/>
      <c r="L30" s="95">
        <f>SUM(L28:L29)</f>
        <v>0</v>
      </c>
      <c r="M30" s="93"/>
      <c r="N30" s="95">
        <f>SUM(N28:N29)</f>
        <v>114908</v>
      </c>
      <c r="O30" s="93"/>
      <c r="P30" s="95">
        <f>SUM(P28:P29)</f>
        <v>114908</v>
      </c>
      <c r="Q30" s="93"/>
      <c r="R30" s="95">
        <f>SUM(R28:R29)</f>
        <v>13741</v>
      </c>
      <c r="S30" s="93"/>
      <c r="T30" s="95">
        <f>SUM(T28:T29)</f>
        <v>128649</v>
      </c>
      <c r="U30" s="295"/>
    </row>
    <row r="31" spans="1:22" ht="11" customHeight="1" x14ac:dyDescent="0.7">
      <c r="A31" s="78"/>
      <c r="B31" s="78"/>
      <c r="C31" s="115"/>
      <c r="D31" s="87"/>
      <c r="E31" s="115"/>
      <c r="F31" s="87"/>
      <c r="G31" s="93"/>
      <c r="H31" s="93"/>
      <c r="I31" s="115"/>
      <c r="J31" s="115"/>
      <c r="K31" s="115"/>
      <c r="L31" s="93"/>
      <c r="M31" s="93"/>
      <c r="N31" s="93"/>
      <c r="O31" s="93"/>
      <c r="P31" s="93"/>
      <c r="Q31" s="93"/>
      <c r="R31" s="93"/>
      <c r="S31" s="93"/>
      <c r="T31" s="93"/>
    </row>
    <row r="32" spans="1:22" ht="21.65" customHeight="1" thickBot="1" x14ac:dyDescent="0.75">
      <c r="A32" s="297" t="s">
        <v>270</v>
      </c>
      <c r="B32" s="297"/>
      <c r="C32" s="115"/>
      <c r="D32" s="117">
        <f>SUM(D11,D25,D30)</f>
        <v>1271380</v>
      </c>
      <c r="E32" s="115"/>
      <c r="F32" s="117">
        <f>SUM(F11,F25,F30)</f>
        <v>2197031</v>
      </c>
      <c r="G32" s="93"/>
      <c r="H32" s="117">
        <f>SUM(H11,H25,H30)</f>
        <v>-42012</v>
      </c>
      <c r="I32" s="115"/>
      <c r="J32" s="476">
        <f>SUM(J11,J25,J30)</f>
        <v>14984</v>
      </c>
      <c r="K32" s="115"/>
      <c r="L32" s="117">
        <f>SUM(L11,L25,L30)</f>
        <v>18000</v>
      </c>
      <c r="M32" s="93"/>
      <c r="N32" s="117">
        <f>SUM(N11,N25,N30)</f>
        <v>260485</v>
      </c>
      <c r="O32" s="93"/>
      <c r="P32" s="117">
        <f>SUM(P11,P25,P30)</f>
        <v>3719868</v>
      </c>
      <c r="Q32" s="93"/>
      <c r="R32" s="117">
        <f>SUM(R11,R25,R30)</f>
        <v>635986</v>
      </c>
      <c r="S32" s="93"/>
      <c r="T32" s="117">
        <f>SUM(T11,T25,T30)</f>
        <v>4355854</v>
      </c>
      <c r="U32" s="295"/>
    </row>
    <row r="33" spans="7:20" ht="22.75" customHeight="1" thickTop="1" x14ac:dyDescent="0.7">
      <c r="O33" s="93"/>
    </row>
    <row r="34" spans="7:20" x14ac:dyDescent="0.65">
      <c r="N34" s="423"/>
      <c r="O34" s="423"/>
      <c r="P34" s="423"/>
      <c r="Q34" s="423"/>
      <c r="R34" s="423"/>
      <c r="T34" s="424"/>
    </row>
    <row r="35" spans="7:20" x14ac:dyDescent="0.65">
      <c r="G35" s="425"/>
      <c r="H35" s="425"/>
      <c r="L35" s="425"/>
      <c r="M35" s="425"/>
      <c r="N35" s="425"/>
      <c r="O35" s="425"/>
      <c r="P35" s="425"/>
      <c r="Q35" s="425"/>
      <c r="R35" s="426"/>
      <c r="S35" s="425"/>
      <c r="T35" s="425"/>
    </row>
    <row r="36" spans="7:20" x14ac:dyDescent="0.65">
      <c r="G36" s="427"/>
      <c r="H36" s="427"/>
      <c r="L36" s="301"/>
      <c r="M36" s="427"/>
      <c r="N36" s="427"/>
      <c r="O36" s="427"/>
      <c r="P36" s="427"/>
      <c r="Q36" s="427"/>
      <c r="R36" s="301"/>
      <c r="S36" s="427"/>
      <c r="T36" s="427"/>
    </row>
    <row r="37" spans="7:20" x14ac:dyDescent="0.65">
      <c r="L37" s="301"/>
      <c r="P37" s="428"/>
      <c r="R37" s="428"/>
    </row>
  </sheetData>
  <mergeCells count="5">
    <mergeCell ref="A1:H1"/>
    <mergeCell ref="D4:T4"/>
    <mergeCell ref="L6:N6"/>
    <mergeCell ref="D9:T9"/>
    <mergeCell ref="L5:N5"/>
  </mergeCells>
  <pageMargins left="0.7" right="0.7" top="0.5" bottom="0.5" header="0.5" footer="0.5"/>
  <pageSetup paperSize="9" scale="70" firstPageNumber="8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36"/>
  <sheetViews>
    <sheetView view="pageBreakPreview" topLeftCell="A13" zoomScaleNormal="70" zoomScaleSheetLayoutView="100" workbookViewId="0">
      <selection activeCell="B23" sqref="B23"/>
    </sheetView>
  </sheetViews>
  <sheetFormatPr defaultColWidth="9.09765625" defaultRowHeight="21.5" x14ac:dyDescent="0.65"/>
  <cols>
    <col min="1" max="1" width="55.8984375" style="311" customWidth="1"/>
    <col min="2" max="2" width="9.59765625" style="479" customWidth="1"/>
    <col min="3" max="3" width="1.69921875" style="72" customWidth="1"/>
    <col min="4" max="4" width="14.09765625" style="72" customWidth="1"/>
    <col min="5" max="5" width="1.69921875" style="72" customWidth="1"/>
    <col min="6" max="6" width="14.09765625" style="72" customWidth="1"/>
    <col min="7" max="7" width="1.69921875" style="72" customWidth="1"/>
    <col min="8" max="8" width="17.19921875" style="72" customWidth="1"/>
    <col min="9" max="9" width="1.69921875" style="72" customWidth="1"/>
    <col min="10" max="10" width="19.3984375" style="72" customWidth="1"/>
    <col min="11" max="11" width="1.69921875" style="72" customWidth="1"/>
    <col min="12" max="12" width="14.09765625" style="72" customWidth="1"/>
    <col min="13" max="13" width="1.69921875" style="72" customWidth="1"/>
    <col min="14" max="14" width="14.09765625" style="72" customWidth="1"/>
    <col min="15" max="15" width="1.69921875" style="72" customWidth="1"/>
    <col min="16" max="16" width="14.09765625" style="72" customWidth="1"/>
    <col min="17" max="17" width="1.69921875" style="72" customWidth="1"/>
    <col min="18" max="18" width="14.09765625" style="72" customWidth="1"/>
    <col min="19" max="19" width="1.69921875" style="72" customWidth="1"/>
    <col min="20" max="20" width="15.19921875" style="72" customWidth="1"/>
    <col min="21" max="21" width="1.69921875" style="72" customWidth="1"/>
    <col min="22" max="22" width="22" style="72" hidden="1" customWidth="1"/>
    <col min="23" max="23" width="1.09765625" style="72" hidden="1" customWidth="1"/>
    <col min="24" max="24" width="17.59765625" style="72" customWidth="1"/>
    <col min="25" max="25" width="1.69921875" style="72" customWidth="1"/>
    <col min="26" max="26" width="14.5" style="72" customWidth="1"/>
    <col min="27" max="27" width="14" style="320" bestFit="1" customWidth="1"/>
    <col min="28" max="28" width="14.59765625" style="320" bestFit="1" customWidth="1"/>
    <col min="29" max="32" width="9.09765625" style="320"/>
    <col min="33" max="33" width="10.19921875" style="320" bestFit="1" customWidth="1"/>
    <col min="34" max="16384" width="9.09765625" style="320"/>
  </cols>
  <sheetData>
    <row r="1" spans="1:26" s="150" customFormat="1" ht="23.4" customHeight="1" x14ac:dyDescent="0.7">
      <c r="A1" s="621" t="s">
        <v>165</v>
      </c>
      <c r="B1" s="621"/>
      <c r="C1" s="621"/>
      <c r="D1" s="621"/>
      <c r="E1" s="621"/>
      <c r="F1" s="621"/>
      <c r="G1" s="621"/>
      <c r="H1" s="621"/>
      <c r="I1" s="451"/>
      <c r="J1" s="590"/>
      <c r="K1" s="590"/>
      <c r="L1" s="451"/>
      <c r="M1" s="71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26" s="150" customFormat="1" ht="23.4" customHeight="1" x14ac:dyDescent="0.7">
      <c r="A2" s="314" t="s">
        <v>178</v>
      </c>
      <c r="B2" s="478"/>
      <c r="C2" s="108"/>
      <c r="D2" s="569"/>
      <c r="E2" s="108"/>
      <c r="F2" s="107"/>
      <c r="G2" s="109"/>
      <c r="H2" s="109"/>
      <c r="I2" s="109"/>
      <c r="J2" s="109"/>
      <c r="K2" s="109"/>
      <c r="L2" s="109"/>
      <c r="M2" s="108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</row>
    <row r="3" spans="1:26" s="150" customFormat="1" ht="23.4" customHeight="1" x14ac:dyDescent="0.7">
      <c r="A3" s="314"/>
      <c r="B3" s="478"/>
      <c r="C3" s="108"/>
      <c r="D3" s="107"/>
      <c r="E3" s="108"/>
      <c r="F3" s="107"/>
      <c r="G3" s="109"/>
      <c r="H3" s="109"/>
      <c r="I3" s="109"/>
      <c r="J3" s="109"/>
      <c r="K3" s="109"/>
      <c r="L3" s="109"/>
      <c r="M3" s="108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</row>
    <row r="4" spans="1:26" s="150" customFormat="1" ht="23.4" customHeight="1" x14ac:dyDescent="0.7">
      <c r="A4" s="110"/>
      <c r="B4" s="486"/>
      <c r="C4" s="455"/>
      <c r="D4" s="630" t="s">
        <v>2</v>
      </c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  <c r="X4" s="630"/>
      <c r="Y4" s="630"/>
      <c r="Z4" s="630"/>
    </row>
    <row r="5" spans="1:26" s="150" customFormat="1" ht="23.4" customHeight="1" x14ac:dyDescent="0.7">
      <c r="A5" s="110"/>
      <c r="B5" s="486"/>
      <c r="C5" s="455"/>
      <c r="D5" s="453"/>
      <c r="E5" s="453"/>
      <c r="F5" s="453"/>
      <c r="G5" s="453"/>
      <c r="H5" s="453"/>
      <c r="I5" s="453"/>
      <c r="J5" s="591"/>
      <c r="K5" s="591"/>
      <c r="L5" s="453"/>
      <c r="M5" s="453"/>
      <c r="N5" s="633" t="s">
        <v>48</v>
      </c>
      <c r="O5" s="633"/>
      <c r="P5" s="633"/>
      <c r="Q5" s="615"/>
      <c r="R5" s="616"/>
      <c r="S5" s="453"/>
      <c r="T5" s="453"/>
      <c r="U5" s="453"/>
      <c r="V5" s="453"/>
      <c r="W5" s="453"/>
      <c r="X5" s="453"/>
      <c r="Y5" s="453"/>
      <c r="Z5" s="453"/>
    </row>
    <row r="6" spans="1:26" s="150" customFormat="1" ht="21.65" customHeight="1" x14ac:dyDescent="0.65">
      <c r="A6" s="110"/>
      <c r="B6" s="486"/>
      <c r="C6" s="455"/>
      <c r="D6" s="111"/>
      <c r="E6" s="455"/>
      <c r="F6" s="118" t="s">
        <v>93</v>
      </c>
      <c r="G6" s="111"/>
      <c r="H6" s="307" t="s">
        <v>100</v>
      </c>
      <c r="I6" s="111"/>
      <c r="J6" s="307" t="s">
        <v>250</v>
      </c>
      <c r="K6" s="111"/>
      <c r="L6" s="307" t="s">
        <v>158</v>
      </c>
      <c r="M6" s="455"/>
      <c r="N6" s="631"/>
      <c r="O6" s="631"/>
      <c r="P6" s="631"/>
      <c r="Q6" s="111"/>
      <c r="R6" s="616"/>
      <c r="S6" s="111"/>
      <c r="T6" s="14" t="s">
        <v>92</v>
      </c>
      <c r="U6" s="111"/>
      <c r="V6" s="307" t="s">
        <v>101</v>
      </c>
      <c r="W6" s="111"/>
      <c r="X6" s="14"/>
      <c r="Y6" s="111"/>
      <c r="Z6" s="113"/>
    </row>
    <row r="7" spans="1:26" s="150" customFormat="1" ht="21.65" customHeight="1" x14ac:dyDescent="0.65">
      <c r="A7" s="110"/>
      <c r="B7" s="486"/>
      <c r="C7" s="455"/>
      <c r="D7" s="307" t="s">
        <v>289</v>
      </c>
      <c r="E7" s="455"/>
      <c r="F7" s="452" t="s">
        <v>199</v>
      </c>
      <c r="G7" s="111"/>
      <c r="H7" s="307" t="s">
        <v>102</v>
      </c>
      <c r="I7" s="111"/>
      <c r="J7" s="307" t="s">
        <v>246</v>
      </c>
      <c r="K7" s="111"/>
      <c r="L7" s="307" t="s">
        <v>159</v>
      </c>
      <c r="M7" s="455"/>
      <c r="N7" s="454" t="s">
        <v>146</v>
      </c>
      <c r="O7" s="112"/>
      <c r="P7" s="118"/>
      <c r="Q7" s="111"/>
      <c r="R7" s="118"/>
      <c r="S7" s="111"/>
      <c r="T7" s="14" t="s">
        <v>94</v>
      </c>
      <c r="U7" s="111"/>
      <c r="V7" s="307" t="s">
        <v>103</v>
      </c>
      <c r="W7" s="111"/>
      <c r="X7" s="14" t="s">
        <v>95</v>
      </c>
      <c r="Y7" s="111"/>
      <c r="Z7" s="111" t="s">
        <v>92</v>
      </c>
    </row>
    <row r="8" spans="1:26" s="150" customFormat="1" ht="21.65" customHeight="1" x14ac:dyDescent="0.65">
      <c r="A8" s="110"/>
      <c r="B8" s="10" t="s">
        <v>7</v>
      </c>
      <c r="C8" s="455"/>
      <c r="D8" s="307" t="s">
        <v>288</v>
      </c>
      <c r="E8" s="455"/>
      <c r="F8" s="452" t="s">
        <v>198</v>
      </c>
      <c r="G8" s="111"/>
      <c r="H8" s="307" t="s">
        <v>96</v>
      </c>
      <c r="I8" s="111"/>
      <c r="J8" s="307" t="s">
        <v>247</v>
      </c>
      <c r="K8" s="111"/>
      <c r="L8" s="307" t="s">
        <v>160</v>
      </c>
      <c r="M8" s="455"/>
      <c r="N8" s="454" t="s">
        <v>147</v>
      </c>
      <c r="O8" s="307"/>
      <c r="P8" s="111" t="s">
        <v>200</v>
      </c>
      <c r="Q8" s="111"/>
      <c r="R8" s="307" t="s">
        <v>299</v>
      </c>
      <c r="S8" s="111"/>
      <c r="T8" s="14" t="s">
        <v>97</v>
      </c>
      <c r="U8" s="111"/>
      <c r="V8" s="307" t="s">
        <v>104</v>
      </c>
      <c r="W8" s="111"/>
      <c r="X8" s="14" t="s">
        <v>98</v>
      </c>
      <c r="Y8" s="111"/>
      <c r="Z8" s="452" t="s">
        <v>94</v>
      </c>
    </row>
    <row r="9" spans="1:26" s="150" customFormat="1" ht="21.65" customHeight="1" x14ac:dyDescent="0.65">
      <c r="A9" s="70"/>
      <c r="B9" s="486"/>
      <c r="C9" s="455"/>
      <c r="D9" s="632" t="s">
        <v>10</v>
      </c>
      <c r="E9" s="632"/>
      <c r="F9" s="632"/>
      <c r="G9" s="632"/>
      <c r="H9" s="632"/>
      <c r="I9" s="632"/>
      <c r="J9" s="632"/>
      <c r="K9" s="632"/>
      <c r="L9" s="632"/>
      <c r="M9" s="632"/>
      <c r="N9" s="632"/>
      <c r="O9" s="632"/>
      <c r="P9" s="632"/>
      <c r="Q9" s="632"/>
      <c r="R9" s="632"/>
      <c r="S9" s="632"/>
      <c r="T9" s="632"/>
      <c r="U9" s="632"/>
      <c r="V9" s="632"/>
      <c r="W9" s="632"/>
      <c r="X9" s="632"/>
      <c r="Y9" s="632"/>
      <c r="Z9" s="632"/>
    </row>
    <row r="10" spans="1:26" s="150" customFormat="1" ht="21.65" customHeight="1" x14ac:dyDescent="0.7">
      <c r="A10" s="92" t="s">
        <v>273</v>
      </c>
      <c r="B10" s="91"/>
      <c r="C10" s="455"/>
      <c r="D10" s="455"/>
      <c r="E10" s="455"/>
      <c r="F10" s="455"/>
      <c r="G10" s="455"/>
      <c r="H10" s="455"/>
      <c r="I10" s="455"/>
      <c r="J10" s="592"/>
      <c r="K10" s="592"/>
      <c r="L10" s="455"/>
      <c r="M10" s="455"/>
      <c r="N10" s="455"/>
      <c r="O10" s="455"/>
      <c r="P10" s="455"/>
      <c r="Q10" s="617"/>
      <c r="R10" s="617"/>
      <c r="S10" s="455"/>
      <c r="T10" s="455"/>
      <c r="U10" s="455"/>
      <c r="V10" s="455"/>
      <c r="W10" s="455"/>
      <c r="X10" s="455"/>
      <c r="Y10" s="455"/>
      <c r="Z10" s="455"/>
    </row>
    <row r="11" spans="1:26" s="150" customFormat="1" ht="21.65" customHeight="1" x14ac:dyDescent="0.7">
      <c r="A11" s="468" t="s">
        <v>271</v>
      </c>
      <c r="B11" s="91"/>
      <c r="C11" s="87"/>
      <c r="D11" s="87">
        <v>1605986</v>
      </c>
      <c r="E11" s="87"/>
      <c r="F11" s="87">
        <v>6453143</v>
      </c>
      <c r="G11" s="87"/>
      <c r="H11" s="87">
        <v>-42012</v>
      </c>
      <c r="I11" s="87"/>
      <c r="J11" s="87">
        <v>-146220</v>
      </c>
      <c r="K11" s="87"/>
      <c r="L11" s="87">
        <v>38178</v>
      </c>
      <c r="M11" s="87"/>
      <c r="N11" s="87">
        <v>119400</v>
      </c>
      <c r="O11" s="87"/>
      <c r="P11" s="87">
        <v>1467798</v>
      </c>
      <c r="Q11" s="87"/>
      <c r="R11" s="87">
        <v>0</v>
      </c>
      <c r="S11" s="87"/>
      <c r="T11" s="87">
        <f>SUM(D11:R11)</f>
        <v>9496273</v>
      </c>
      <c r="U11" s="87"/>
      <c r="V11" s="87"/>
      <c r="W11" s="87"/>
      <c r="X11" s="87">
        <v>2453207</v>
      </c>
      <c r="Y11" s="87"/>
      <c r="Z11" s="87">
        <f>T11+X11</f>
        <v>11949480</v>
      </c>
    </row>
    <row r="12" spans="1:26" s="150" customFormat="1" ht="21.65" customHeight="1" x14ac:dyDescent="0.7">
      <c r="A12" s="119"/>
      <c r="B12" s="91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</row>
    <row r="13" spans="1:26" s="150" customFormat="1" ht="21.65" customHeight="1" x14ac:dyDescent="0.7">
      <c r="A13" s="119" t="s">
        <v>105</v>
      </c>
      <c r="B13" s="486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1:26" s="150" customFormat="1" ht="21.65" customHeight="1" x14ac:dyDescent="0.7">
      <c r="A14" s="429" t="s">
        <v>239</v>
      </c>
      <c r="B14" s="486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26" s="150" customFormat="1" ht="21.65" customHeight="1" x14ac:dyDescent="0.65">
      <c r="A15" s="567" t="s">
        <v>204</v>
      </c>
      <c r="B15" s="588">
        <v>8</v>
      </c>
      <c r="C15" s="81"/>
      <c r="D15" s="81">
        <v>135693</v>
      </c>
      <c r="E15" s="81"/>
      <c r="F15" s="81">
        <v>542772</v>
      </c>
      <c r="G15" s="81"/>
      <c r="H15" s="81">
        <v>0</v>
      </c>
      <c r="I15" s="81"/>
      <c r="J15" s="81">
        <v>0</v>
      </c>
      <c r="K15" s="81"/>
      <c r="L15" s="81">
        <v>0</v>
      </c>
      <c r="M15" s="81"/>
      <c r="N15" s="81">
        <v>0</v>
      </c>
      <c r="O15" s="81"/>
      <c r="P15" s="81">
        <v>0</v>
      </c>
      <c r="Q15" s="81"/>
      <c r="R15" s="81">
        <v>0</v>
      </c>
      <c r="S15" s="81"/>
      <c r="T15" s="81">
        <f t="shared" ref="T15:T17" si="0">SUM(D15:R15)</f>
        <v>678465</v>
      </c>
      <c r="U15" s="81"/>
      <c r="V15" s="81"/>
      <c r="W15" s="81"/>
      <c r="X15" s="81">
        <v>0</v>
      </c>
      <c r="Y15" s="81"/>
      <c r="Z15" s="430">
        <f>SUM(T15,X15)</f>
        <v>678465</v>
      </c>
    </row>
    <row r="16" spans="1:26" s="150" customFormat="1" ht="22" customHeight="1" x14ac:dyDescent="0.65">
      <c r="A16" s="567" t="s">
        <v>300</v>
      </c>
      <c r="B16" s="617"/>
      <c r="C16" s="81"/>
      <c r="D16" s="81">
        <v>0</v>
      </c>
      <c r="E16" s="81"/>
      <c r="F16" s="81">
        <v>0</v>
      </c>
      <c r="G16" s="81"/>
      <c r="H16" s="81">
        <v>0</v>
      </c>
      <c r="I16" s="81"/>
      <c r="J16" s="81">
        <v>0</v>
      </c>
      <c r="K16" s="81"/>
      <c r="L16" s="81">
        <v>0</v>
      </c>
      <c r="M16" s="81"/>
      <c r="N16" s="81">
        <v>0</v>
      </c>
      <c r="O16" s="81"/>
      <c r="P16" s="81">
        <v>0</v>
      </c>
      <c r="Q16" s="81"/>
      <c r="R16" s="81">
        <v>-185359</v>
      </c>
      <c r="S16" s="81"/>
      <c r="T16" s="81">
        <f t="shared" si="0"/>
        <v>-185359</v>
      </c>
      <c r="U16" s="81"/>
      <c r="V16" s="81"/>
      <c r="W16" s="81"/>
      <c r="X16" s="81">
        <v>0</v>
      </c>
      <c r="Y16" s="81"/>
      <c r="Z16" s="430">
        <f>SUM(T16,X16)</f>
        <v>-185359</v>
      </c>
    </row>
    <row r="17" spans="1:28" s="150" customFormat="1" ht="21.65" customHeight="1" x14ac:dyDescent="0.65">
      <c r="A17" s="114" t="s">
        <v>161</v>
      </c>
      <c r="B17" s="575"/>
      <c r="C17" s="81"/>
      <c r="D17" s="81">
        <v>0</v>
      </c>
      <c r="E17" s="81"/>
      <c r="F17" s="81">
        <v>0</v>
      </c>
      <c r="G17" s="81"/>
      <c r="H17" s="81">
        <v>0</v>
      </c>
      <c r="I17" s="81"/>
      <c r="J17" s="81">
        <v>0</v>
      </c>
      <c r="K17" s="81"/>
      <c r="L17" s="81">
        <v>13721</v>
      </c>
      <c r="M17" s="81"/>
      <c r="N17" s="81">
        <v>0</v>
      </c>
      <c r="O17" s="81"/>
      <c r="P17" s="81">
        <v>0</v>
      </c>
      <c r="Q17" s="81"/>
      <c r="R17" s="81">
        <v>0</v>
      </c>
      <c r="S17" s="81"/>
      <c r="T17" s="81">
        <f t="shared" si="0"/>
        <v>13721</v>
      </c>
      <c r="U17" s="81"/>
      <c r="V17" s="81"/>
      <c r="W17" s="81"/>
      <c r="X17" s="430">
        <v>0</v>
      </c>
      <c r="Y17" s="81"/>
      <c r="Z17" s="430">
        <f>SUM(T17,X17)</f>
        <v>13721</v>
      </c>
    </row>
    <row r="18" spans="1:28" s="150" customFormat="1" ht="21.65" customHeight="1" x14ac:dyDescent="0.7">
      <c r="A18" s="429" t="s">
        <v>240</v>
      </c>
      <c r="B18" s="575"/>
      <c r="C18" s="115"/>
      <c r="D18" s="95">
        <f>SUM(D15:D17)</f>
        <v>135693</v>
      </c>
      <c r="E18" s="115"/>
      <c r="F18" s="95">
        <f>SUM(F15:F17)</f>
        <v>542772</v>
      </c>
      <c r="G18" s="87"/>
      <c r="H18" s="95">
        <f>SUM(H15:H17)</f>
        <v>0</v>
      </c>
      <c r="I18" s="87"/>
      <c r="J18" s="95">
        <f>SUM(J15:J17)</f>
        <v>0</v>
      </c>
      <c r="K18" s="87"/>
      <c r="L18" s="95">
        <f>SUM(L15:L17)</f>
        <v>13721</v>
      </c>
      <c r="M18" s="115"/>
      <c r="N18" s="95">
        <f>SUM(N15:N17)</f>
        <v>0</v>
      </c>
      <c r="O18" s="87"/>
      <c r="P18" s="95">
        <f>SUM(P15:P17)</f>
        <v>0</v>
      </c>
      <c r="Q18" s="87"/>
      <c r="R18" s="95">
        <f>SUM(R15:R17)</f>
        <v>-185359</v>
      </c>
      <c r="S18" s="87"/>
      <c r="T18" s="95">
        <f>SUM(T15:T17)</f>
        <v>506827</v>
      </c>
      <c r="U18" s="87"/>
      <c r="V18" s="95">
        <f>SUM(V17:V17)</f>
        <v>0</v>
      </c>
      <c r="W18" s="87"/>
      <c r="X18" s="95">
        <f>SUM(X15:X17)</f>
        <v>0</v>
      </c>
      <c r="Y18" s="87"/>
      <c r="Z18" s="95">
        <f>SUM(Z15:Z17)</f>
        <v>506827</v>
      </c>
    </row>
    <row r="19" spans="1:28" s="150" customFormat="1" ht="21.65" customHeight="1" x14ac:dyDescent="0.7">
      <c r="A19" s="119"/>
      <c r="B19" s="575"/>
      <c r="C19" s="115"/>
      <c r="D19" s="93"/>
      <c r="E19" s="115"/>
      <c r="F19" s="93"/>
      <c r="G19" s="87"/>
      <c r="H19" s="87"/>
      <c r="I19" s="87"/>
      <c r="J19" s="87"/>
      <c r="K19" s="87"/>
      <c r="L19" s="87"/>
      <c r="M19" s="115"/>
      <c r="N19" s="93"/>
      <c r="O19" s="87"/>
      <c r="P19" s="87"/>
      <c r="Q19" s="87"/>
      <c r="R19" s="87"/>
      <c r="S19" s="87"/>
      <c r="T19" s="93"/>
      <c r="U19" s="87"/>
      <c r="V19" s="87"/>
      <c r="W19" s="87"/>
      <c r="X19" s="93"/>
      <c r="Y19" s="87"/>
      <c r="Z19" s="93"/>
    </row>
    <row r="20" spans="1:28" ht="21.65" customHeight="1" x14ac:dyDescent="0.7">
      <c r="A20" s="429" t="s">
        <v>111</v>
      </c>
      <c r="B20" s="575"/>
      <c r="C20" s="81"/>
      <c r="D20" s="81"/>
      <c r="E20" s="81"/>
      <c r="F20" s="81"/>
      <c r="G20" s="81"/>
      <c r="I20" s="81"/>
      <c r="J20" s="81"/>
      <c r="K20" s="81"/>
      <c r="M20" s="81"/>
      <c r="N20" s="81"/>
      <c r="O20" s="81"/>
      <c r="P20" s="81"/>
      <c r="Q20" s="81"/>
      <c r="R20" s="81"/>
      <c r="S20" s="81"/>
      <c r="T20" s="81"/>
      <c r="U20" s="81"/>
      <c r="W20" s="81"/>
      <c r="X20" s="81"/>
      <c r="Y20" s="81"/>
      <c r="Z20" s="81"/>
    </row>
    <row r="21" spans="1:28" ht="21.65" customHeight="1" x14ac:dyDescent="0.65">
      <c r="A21" s="114" t="s">
        <v>211</v>
      </c>
      <c r="B21" s="575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W21" s="81"/>
      <c r="X21" s="81"/>
      <c r="Y21" s="81"/>
      <c r="Z21" s="81"/>
    </row>
    <row r="22" spans="1:28" s="150" customFormat="1" ht="21.65" customHeight="1" x14ac:dyDescent="0.65">
      <c r="A22" s="114" t="s">
        <v>212</v>
      </c>
      <c r="B22" s="575">
        <v>5</v>
      </c>
      <c r="C22" s="116"/>
      <c r="D22" s="22">
        <v>0</v>
      </c>
      <c r="E22" s="116"/>
      <c r="F22" s="22">
        <v>0</v>
      </c>
      <c r="G22" s="81"/>
      <c r="H22" s="576">
        <v>0</v>
      </c>
      <c r="I22" s="81"/>
      <c r="J22" s="81">
        <v>0</v>
      </c>
      <c r="K22" s="81"/>
      <c r="L22" s="576">
        <v>0</v>
      </c>
      <c r="M22" s="81"/>
      <c r="N22" s="22">
        <v>0</v>
      </c>
      <c r="O22" s="81"/>
      <c r="P22" s="54">
        <v>0</v>
      </c>
      <c r="Q22" s="81"/>
      <c r="R22" s="54"/>
      <c r="S22" s="81"/>
      <c r="T22" s="81">
        <f t="shared" ref="T22" si="1">SUM(D22:R22)</f>
        <v>0</v>
      </c>
      <c r="U22" s="81"/>
      <c r="V22" s="458"/>
      <c r="W22" s="81"/>
      <c r="X22" s="22">
        <v>436362</v>
      </c>
      <c r="Y22" s="81"/>
      <c r="Z22" s="430">
        <f>SUM(T22,X22)</f>
        <v>436362</v>
      </c>
      <c r="AB22" s="295"/>
    </row>
    <row r="23" spans="1:28" ht="21.65" customHeight="1" x14ac:dyDescent="0.7">
      <c r="A23" s="122" t="s">
        <v>112</v>
      </c>
      <c r="B23" s="486"/>
      <c r="C23" s="115"/>
      <c r="D23" s="95">
        <f>SUM(D22:D22)</f>
        <v>0</v>
      </c>
      <c r="E23" s="115"/>
      <c r="F23" s="95">
        <f>SUM(F22:F22)</f>
        <v>0</v>
      </c>
      <c r="G23" s="87"/>
      <c r="H23" s="95">
        <f>SUM(H22:H22)</f>
        <v>0</v>
      </c>
      <c r="I23" s="87"/>
      <c r="J23" s="95">
        <f>SUM(J22:J22)</f>
        <v>0</v>
      </c>
      <c r="K23" s="87"/>
      <c r="L23" s="95">
        <f>SUM(L22:L22)</f>
        <v>0</v>
      </c>
      <c r="M23" s="115"/>
      <c r="N23" s="95">
        <f>SUM(N22:N22)</f>
        <v>0</v>
      </c>
      <c r="O23" s="87"/>
      <c r="P23" s="95">
        <f>SUM(P22:P22)</f>
        <v>0</v>
      </c>
      <c r="Q23" s="87"/>
      <c r="R23" s="95">
        <f>SUM(R22:R22)</f>
        <v>0</v>
      </c>
      <c r="S23" s="87"/>
      <c r="T23" s="95">
        <f>SUM(T22:T22)</f>
        <v>0</v>
      </c>
      <c r="U23" s="87"/>
      <c r="V23" s="95">
        <f>SUM(V22:V22)</f>
        <v>0</v>
      </c>
      <c r="W23" s="87"/>
      <c r="X23" s="95">
        <f>SUM(X22:X22)</f>
        <v>436362</v>
      </c>
      <c r="Y23" s="87"/>
      <c r="Z23" s="95">
        <f>SUM(Z22:Z22)</f>
        <v>436362</v>
      </c>
    </row>
    <row r="24" spans="1:28" ht="21.65" customHeight="1" x14ac:dyDescent="0.7">
      <c r="A24" s="119" t="s">
        <v>113</v>
      </c>
      <c r="B24" s="486"/>
      <c r="C24" s="431"/>
      <c r="D24" s="459">
        <f>SUM(D23,D18)</f>
        <v>135693</v>
      </c>
      <c r="E24" s="431"/>
      <c r="F24" s="459">
        <f>SUM(F23,F18)</f>
        <v>542772</v>
      </c>
      <c r="G24" s="87"/>
      <c r="H24" s="459">
        <f>SUM(H23,H18)</f>
        <v>0</v>
      </c>
      <c r="I24" s="87"/>
      <c r="J24" s="459">
        <f>SUM(J23,J18)</f>
        <v>0</v>
      </c>
      <c r="K24" s="87"/>
      <c r="L24" s="459">
        <f>SUM(L23,L18)</f>
        <v>13721</v>
      </c>
      <c r="M24" s="431"/>
      <c r="N24" s="459">
        <f>SUM(N23,N18)</f>
        <v>0</v>
      </c>
      <c r="O24" s="93"/>
      <c r="P24" s="459">
        <f>SUM(P23,P18)</f>
        <v>0</v>
      </c>
      <c r="Q24" s="93"/>
      <c r="R24" s="95">
        <f>SUM(R23,R18)</f>
        <v>-185359</v>
      </c>
      <c r="S24" s="93"/>
      <c r="T24" s="459">
        <f>SUM(T23,T18)</f>
        <v>506827</v>
      </c>
      <c r="U24" s="87"/>
      <c r="V24" s="459"/>
      <c r="W24" s="87"/>
      <c r="X24" s="459">
        <f>SUM(X23,X18)</f>
        <v>436362</v>
      </c>
      <c r="Y24" s="146"/>
      <c r="Z24" s="459">
        <f>SUM(Z23,Z18)</f>
        <v>943189</v>
      </c>
    </row>
    <row r="25" spans="1:28" ht="21.65" customHeight="1" x14ac:dyDescent="0.7">
      <c r="A25" s="119"/>
      <c r="B25" s="486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B25" s="601"/>
    </row>
    <row r="26" spans="1:28" s="150" customFormat="1" ht="21.65" customHeight="1" x14ac:dyDescent="0.7">
      <c r="A26" s="119" t="s">
        <v>179</v>
      </c>
      <c r="B26" s="91"/>
      <c r="C26" s="115"/>
      <c r="D26" s="87"/>
      <c r="E26" s="115"/>
      <c r="F26" s="87"/>
      <c r="G26" s="87"/>
      <c r="H26" s="87"/>
      <c r="I26" s="87"/>
      <c r="J26" s="87"/>
      <c r="K26" s="87"/>
      <c r="L26" s="87"/>
      <c r="M26" s="115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</row>
    <row r="27" spans="1:28" s="150" customFormat="1" ht="21.65" customHeight="1" x14ac:dyDescent="0.65">
      <c r="A27" s="114" t="s">
        <v>188</v>
      </c>
      <c r="B27" s="487"/>
      <c r="C27" s="116"/>
      <c r="D27" s="22">
        <v>0</v>
      </c>
      <c r="E27" s="116"/>
      <c r="F27" s="22">
        <v>0</v>
      </c>
      <c r="G27" s="22"/>
      <c r="H27" s="22">
        <v>0</v>
      </c>
      <c r="I27" s="22"/>
      <c r="J27" s="22">
        <v>0</v>
      </c>
      <c r="K27" s="22"/>
      <c r="L27" s="22">
        <v>0</v>
      </c>
      <c r="M27" s="116"/>
      <c r="N27" s="423">
        <v>0</v>
      </c>
      <c r="O27" s="22"/>
      <c r="P27" s="22">
        <f>'PL6-7'!D56</f>
        <v>166945</v>
      </c>
      <c r="Q27" s="22"/>
      <c r="R27" s="22">
        <v>0</v>
      </c>
      <c r="S27" s="22"/>
      <c r="T27" s="22">
        <f t="shared" ref="T27:T28" si="2">SUM(D27:R27)</f>
        <v>166945</v>
      </c>
      <c r="U27" s="22"/>
      <c r="V27" s="22"/>
      <c r="W27" s="22"/>
      <c r="X27" s="22">
        <f>'PL6-7'!D57</f>
        <v>46196</v>
      </c>
      <c r="Y27" s="22"/>
      <c r="Z27" s="22">
        <f>SUM(T27:X27)</f>
        <v>213141</v>
      </c>
      <c r="AA27" s="295"/>
      <c r="AB27" s="146"/>
    </row>
    <row r="28" spans="1:28" s="150" customFormat="1" ht="21.65" customHeight="1" x14ac:dyDescent="0.65">
      <c r="A28" s="114" t="s">
        <v>99</v>
      </c>
      <c r="B28" s="487"/>
      <c r="C28" s="116"/>
      <c r="D28" s="22">
        <v>0</v>
      </c>
      <c r="E28" s="116"/>
      <c r="F28" s="22">
        <v>0</v>
      </c>
      <c r="G28" s="22"/>
      <c r="H28" s="22">
        <v>0</v>
      </c>
      <c r="I28" s="22"/>
      <c r="J28" s="22">
        <v>0</v>
      </c>
      <c r="K28" s="22"/>
      <c r="L28" s="22">
        <v>0</v>
      </c>
      <c r="M28" s="116"/>
      <c r="N28" s="301">
        <v>0</v>
      </c>
      <c r="O28" s="22"/>
      <c r="P28" s="22">
        <v>0</v>
      </c>
      <c r="Q28" s="22"/>
      <c r="R28" s="22">
        <v>0</v>
      </c>
      <c r="S28" s="22"/>
      <c r="T28" s="22">
        <f t="shared" si="2"/>
        <v>0</v>
      </c>
      <c r="U28" s="22"/>
      <c r="V28" s="22"/>
      <c r="W28" s="22"/>
      <c r="X28" s="500">
        <v>0</v>
      </c>
      <c r="Y28" s="22"/>
      <c r="Z28" s="22">
        <f>SUM(T28:X28)</f>
        <v>0</v>
      </c>
      <c r="AA28" s="295"/>
      <c r="AB28" s="146"/>
    </row>
    <row r="29" spans="1:28" s="150" customFormat="1" ht="22.75" customHeight="1" x14ac:dyDescent="0.7">
      <c r="A29" s="69" t="s">
        <v>180</v>
      </c>
      <c r="B29" s="91"/>
      <c r="C29" s="115"/>
      <c r="D29" s="95">
        <f>SUM(D27:D28)</f>
        <v>0</v>
      </c>
      <c r="E29" s="115"/>
      <c r="F29" s="95">
        <f>SUM(F27:F28)</f>
        <v>0</v>
      </c>
      <c r="G29" s="93"/>
      <c r="H29" s="95">
        <f>SUM(H27:H28)</f>
        <v>0</v>
      </c>
      <c r="I29" s="93"/>
      <c r="J29" s="95">
        <f>SUM(J27:J28)</f>
        <v>0</v>
      </c>
      <c r="K29" s="93"/>
      <c r="L29" s="95">
        <f>SUM(L27:L28)</f>
        <v>0</v>
      </c>
      <c r="M29" s="115"/>
      <c r="N29" s="95">
        <f>SUM(N27:N28)</f>
        <v>0</v>
      </c>
      <c r="O29" s="93"/>
      <c r="P29" s="95">
        <f>SUM(P27:P28)</f>
        <v>166945</v>
      </c>
      <c r="Q29" s="93"/>
      <c r="R29" s="95">
        <f>SUM(R27:R28)</f>
        <v>0</v>
      </c>
      <c r="S29" s="93"/>
      <c r="T29" s="95">
        <f>SUM(T27:T28)</f>
        <v>166945</v>
      </c>
      <c r="U29" s="93"/>
      <c r="V29" s="95">
        <f>SUM(V27:V28)</f>
        <v>0</v>
      </c>
      <c r="W29" s="93"/>
      <c r="X29" s="95">
        <f>SUM(X27:X28)</f>
        <v>46196</v>
      </c>
      <c r="Y29" s="93"/>
      <c r="Z29" s="95">
        <f>SUM(Z27:Z28)</f>
        <v>213141</v>
      </c>
      <c r="AA29" s="295"/>
    </row>
    <row r="30" spans="1:28" s="150" customFormat="1" ht="15.5" customHeight="1" x14ac:dyDescent="0.7">
      <c r="A30" s="78"/>
      <c r="B30" s="91"/>
      <c r="C30" s="115"/>
      <c r="D30" s="87"/>
      <c r="E30" s="115"/>
      <c r="F30" s="87"/>
      <c r="G30" s="93"/>
      <c r="H30" s="93"/>
      <c r="I30" s="93"/>
      <c r="J30" s="93"/>
      <c r="K30" s="93"/>
      <c r="L30" s="93"/>
      <c r="M30" s="115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</row>
    <row r="31" spans="1:28" s="150" customFormat="1" ht="22.5" customHeight="1" thickBot="1" x14ac:dyDescent="0.75">
      <c r="A31" s="297" t="s">
        <v>272</v>
      </c>
      <c r="B31" s="91"/>
      <c r="C31" s="115"/>
      <c r="D31" s="117">
        <f>SUM(D11,D18,D23,D29)</f>
        <v>1741679</v>
      </c>
      <c r="E31" s="115"/>
      <c r="F31" s="117">
        <f>SUM(F11,F18,F23,F29)</f>
        <v>6995915</v>
      </c>
      <c r="G31" s="93"/>
      <c r="H31" s="117">
        <f>SUM(H11,H18,H23,H29)</f>
        <v>-42012</v>
      </c>
      <c r="I31" s="93"/>
      <c r="J31" s="117">
        <f>SUM(J11,J18,J23,J29)</f>
        <v>-146220</v>
      </c>
      <c r="K31" s="93"/>
      <c r="L31" s="117">
        <f>SUM(L11,L18,L23,L29)</f>
        <v>51899</v>
      </c>
      <c r="M31" s="115"/>
      <c r="N31" s="117">
        <f>SUM(N11,N18,N23,N29)</f>
        <v>119400</v>
      </c>
      <c r="O31" s="93"/>
      <c r="P31" s="117">
        <f>SUM(P11,P18,P23,P29)</f>
        <v>1634743</v>
      </c>
      <c r="Q31" s="93"/>
      <c r="R31" s="117">
        <f>SUM(R11,R18,R23,R29)</f>
        <v>-185359</v>
      </c>
      <c r="S31" s="93"/>
      <c r="T31" s="117">
        <f>SUM(T11,T18,T23,T29)</f>
        <v>10170045</v>
      </c>
      <c r="U31" s="93"/>
      <c r="V31" s="117" t="e">
        <f>SUM(#REF!,V18,V23,V29)</f>
        <v>#REF!</v>
      </c>
      <c r="W31" s="93"/>
      <c r="X31" s="117">
        <f>SUM(X11,X18,X23,X29)</f>
        <v>2935765</v>
      </c>
      <c r="Y31" s="93"/>
      <c r="Z31" s="117">
        <f>SUM(Z11,Z18,Z23,Z29)</f>
        <v>13105810</v>
      </c>
      <c r="AA31" s="295"/>
    </row>
    <row r="32" spans="1:28" s="150" customFormat="1" ht="22.5" customHeight="1" thickTop="1" x14ac:dyDescent="0.65">
      <c r="A32" s="72"/>
      <c r="B32" s="479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295"/>
    </row>
    <row r="33" spans="4:26" x14ac:dyDescent="0.65">
      <c r="D33" s="424">
        <f>D31-'BS3-5'!D88</f>
        <v>0</v>
      </c>
      <c r="F33" s="424">
        <f>F31-'BS3-5'!D89</f>
        <v>0</v>
      </c>
      <c r="H33" s="424">
        <f>H31-'BS3-5'!D90</f>
        <v>0</v>
      </c>
      <c r="J33" s="424">
        <f>J31-'BS3-5'!D91</f>
        <v>0</v>
      </c>
      <c r="L33" s="424">
        <f>L31-'BS3-5'!D92</f>
        <v>0</v>
      </c>
      <c r="N33" s="424">
        <f>N31-'BS3-5'!D95</f>
        <v>0</v>
      </c>
      <c r="P33" s="461">
        <f>P31-('BS3-5'!D96)</f>
        <v>0</v>
      </c>
      <c r="Q33" s="461">
        <f>Q31-('BS3-5'!E96)</f>
        <v>0</v>
      </c>
      <c r="R33" s="461">
        <f>R31-'BS3-5'!D97</f>
        <v>0</v>
      </c>
      <c r="S33" s="461">
        <f>S31-('BS3-5'!G96)</f>
        <v>0</v>
      </c>
      <c r="T33" s="423">
        <f>T31-'BS3-5'!D98</f>
        <v>0</v>
      </c>
      <c r="U33" s="423"/>
      <c r="V33" s="423"/>
      <c r="W33" s="423"/>
      <c r="X33" s="423">
        <f>X31-'BS3-5'!D101</f>
        <v>0</v>
      </c>
      <c r="Z33" s="424">
        <f>Z31-'BS3-5'!D102</f>
        <v>0</v>
      </c>
    </row>
    <row r="34" spans="4:26" x14ac:dyDescent="0.65">
      <c r="G34" s="425"/>
      <c r="H34" s="425"/>
      <c r="I34" s="425"/>
      <c r="J34" s="425"/>
      <c r="K34" s="425"/>
      <c r="L34" s="425"/>
      <c r="N34" s="425"/>
      <c r="O34" s="425"/>
      <c r="P34" s="425"/>
      <c r="Q34" s="425"/>
      <c r="R34" s="425"/>
      <c r="S34" s="425"/>
      <c r="T34" s="425"/>
      <c r="U34" s="425"/>
      <c r="V34" s="426"/>
      <c r="W34" s="426"/>
      <c r="X34" s="574"/>
      <c r="Y34" s="425"/>
      <c r="Z34" s="425"/>
    </row>
    <row r="35" spans="4:26" x14ac:dyDescent="0.65">
      <c r="G35" s="427"/>
      <c r="H35" s="427"/>
      <c r="I35" s="427"/>
      <c r="J35" s="427"/>
      <c r="K35" s="427"/>
      <c r="L35" s="427"/>
      <c r="N35" s="301"/>
      <c r="O35" s="427"/>
      <c r="P35" s="427"/>
      <c r="Q35" s="427"/>
      <c r="R35" s="427"/>
      <c r="S35" s="427"/>
      <c r="T35" s="427"/>
      <c r="U35" s="427"/>
      <c r="V35" s="301"/>
      <c r="W35" s="301"/>
      <c r="X35" s="301"/>
      <c r="Y35" s="427"/>
      <c r="Z35" s="427"/>
    </row>
    <row r="36" spans="4:26" x14ac:dyDescent="0.65">
      <c r="N36" s="301"/>
      <c r="P36" s="493"/>
      <c r="R36" s="493"/>
      <c r="T36" s="428"/>
      <c r="X36" s="428"/>
      <c r="Z36" s="427"/>
    </row>
  </sheetData>
  <mergeCells count="5">
    <mergeCell ref="D9:Z9"/>
    <mergeCell ref="D4:Z4"/>
    <mergeCell ref="N6:P6"/>
    <mergeCell ref="A1:H1"/>
    <mergeCell ref="N5:P5"/>
  </mergeCells>
  <pageMargins left="0.7" right="0.5" top="0.5" bottom="0.5" header="0.5" footer="0.5"/>
  <pageSetup paperSize="9" scale="60" firstPageNumber="9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D0A35-40BC-4271-BDA0-FB1B6C1EAD32}">
  <dimension ref="A1:O30"/>
  <sheetViews>
    <sheetView view="pageBreakPreview" topLeftCell="A10" zoomScaleNormal="85" zoomScaleSheetLayoutView="100" workbookViewId="0">
      <selection activeCell="A18" sqref="A18"/>
    </sheetView>
  </sheetViews>
  <sheetFormatPr defaultColWidth="9.09765625" defaultRowHeight="23" customHeight="1" x14ac:dyDescent="0.65"/>
  <cols>
    <col min="1" max="1" width="59.3984375" style="556" customWidth="1"/>
    <col min="2" max="2" width="10.8984375" style="552" customWidth="1"/>
    <col min="3" max="3" width="3.09765625" style="556" customWidth="1"/>
    <col min="4" max="4" width="18.19921875" style="556" customWidth="1"/>
    <col min="5" max="5" width="3.09765625" style="556" customWidth="1"/>
    <col min="6" max="6" width="18.19921875" style="556" customWidth="1"/>
    <col min="7" max="7" width="3.09765625" style="556" customWidth="1"/>
    <col min="8" max="8" width="18.19921875" style="556" customWidth="1"/>
    <col min="9" max="9" width="3.09765625" style="556" customWidth="1"/>
    <col min="10" max="10" width="18.19921875" style="556" customWidth="1"/>
    <col min="11" max="11" width="3.09765625" style="556" customWidth="1"/>
    <col min="12" max="12" width="18.19921875" style="556" customWidth="1"/>
    <col min="13" max="13" width="3.09765625" style="556" customWidth="1"/>
    <col min="14" max="14" width="18.19921875" style="556" customWidth="1"/>
    <col min="15" max="15" width="17.69921875" style="564" bestFit="1" customWidth="1"/>
    <col min="16" max="16384" width="9.09765625" style="564"/>
  </cols>
  <sheetData>
    <row r="1" spans="1:15" s="557" customFormat="1" ht="23.4" customHeight="1" x14ac:dyDescent="0.7">
      <c r="A1" s="634" t="s">
        <v>165</v>
      </c>
      <c r="B1" s="634"/>
      <c r="C1" s="634"/>
      <c r="D1" s="634"/>
      <c r="E1" s="634"/>
      <c r="F1" s="634"/>
      <c r="G1" s="634"/>
      <c r="H1" s="634"/>
      <c r="I1" s="634"/>
      <c r="J1" s="634"/>
      <c r="K1" s="540"/>
      <c r="L1" s="540"/>
      <c r="M1" s="540"/>
      <c r="N1" s="540"/>
    </row>
    <row r="2" spans="1:15" s="557" customFormat="1" ht="23.4" customHeight="1" x14ac:dyDescent="0.7">
      <c r="A2" s="532" t="s">
        <v>178</v>
      </c>
      <c r="B2" s="552"/>
      <c r="C2" s="541"/>
      <c r="D2" s="541"/>
      <c r="E2" s="541"/>
      <c r="F2" s="541"/>
      <c r="G2" s="541"/>
      <c r="H2" s="542"/>
      <c r="I2" s="542"/>
      <c r="J2" s="542"/>
      <c r="K2" s="542"/>
      <c r="L2" s="542"/>
      <c r="M2" s="542"/>
      <c r="N2" s="542"/>
    </row>
    <row r="3" spans="1:15" s="557" customFormat="1" ht="23.4" customHeight="1" x14ac:dyDescent="0.7">
      <c r="A3" s="532"/>
      <c r="B3" s="552"/>
      <c r="C3" s="541"/>
      <c r="D3" s="541"/>
      <c r="E3" s="541"/>
      <c r="F3" s="541"/>
      <c r="G3" s="541"/>
      <c r="H3" s="542"/>
      <c r="I3" s="542"/>
      <c r="J3" s="542"/>
      <c r="K3" s="542"/>
      <c r="L3" s="542"/>
      <c r="M3" s="542"/>
      <c r="N3" s="542"/>
    </row>
    <row r="4" spans="1:15" s="557" customFormat="1" ht="23.4" customHeight="1" x14ac:dyDescent="0.7">
      <c r="A4" s="543"/>
      <c r="B4" s="558"/>
      <c r="C4" s="558"/>
      <c r="D4" s="635" t="s">
        <v>3</v>
      </c>
      <c r="E4" s="635"/>
      <c r="F4" s="635"/>
      <c r="G4" s="635"/>
      <c r="H4" s="635"/>
      <c r="I4" s="635"/>
      <c r="J4" s="635"/>
      <c r="K4" s="635"/>
      <c r="L4" s="635"/>
      <c r="M4" s="635"/>
      <c r="N4" s="635"/>
    </row>
    <row r="5" spans="1:15" s="557" customFormat="1" ht="23.4" customHeight="1" x14ac:dyDescent="0.65">
      <c r="A5" s="543"/>
      <c r="B5" s="545"/>
      <c r="C5" s="544"/>
      <c r="E5" s="544"/>
      <c r="F5" s="545"/>
      <c r="G5" s="544"/>
      <c r="H5" s="544"/>
      <c r="I5" s="544"/>
      <c r="J5" s="636" t="s">
        <v>48</v>
      </c>
      <c r="K5" s="636"/>
      <c r="L5" s="636"/>
      <c r="M5" s="547"/>
      <c r="N5" s="547"/>
    </row>
    <row r="6" spans="1:15" s="557" customFormat="1" ht="21.65" customHeight="1" x14ac:dyDescent="0.65">
      <c r="A6" s="543"/>
      <c r="B6" s="545"/>
      <c r="C6" s="544"/>
      <c r="D6" s="545"/>
      <c r="E6" s="544"/>
      <c r="F6" s="545" t="s">
        <v>93</v>
      </c>
      <c r="G6" s="544"/>
      <c r="H6" s="545" t="s">
        <v>158</v>
      </c>
      <c r="I6" s="544"/>
      <c r="J6" s="546"/>
      <c r="K6" s="546"/>
      <c r="L6" s="546"/>
      <c r="M6" s="547"/>
      <c r="N6" s="547"/>
    </row>
    <row r="7" spans="1:15" s="557" customFormat="1" ht="21.65" customHeight="1" x14ac:dyDescent="0.65">
      <c r="A7" s="543"/>
      <c r="B7" s="545"/>
      <c r="C7" s="544"/>
      <c r="D7" s="545" t="s">
        <v>289</v>
      </c>
      <c r="E7" s="544"/>
      <c r="F7" s="546" t="s">
        <v>199</v>
      </c>
      <c r="G7" s="544"/>
      <c r="H7" s="546" t="s">
        <v>159</v>
      </c>
      <c r="I7" s="547"/>
      <c r="J7" s="546" t="s">
        <v>146</v>
      </c>
      <c r="K7" s="547"/>
      <c r="L7" s="545"/>
      <c r="M7" s="547"/>
      <c r="N7" s="545" t="s">
        <v>92</v>
      </c>
    </row>
    <row r="8" spans="1:15" s="557" customFormat="1" ht="21.65" customHeight="1" x14ac:dyDescent="0.65">
      <c r="A8" s="543"/>
      <c r="B8" s="359"/>
      <c r="C8" s="544"/>
      <c r="D8" s="545" t="s">
        <v>288</v>
      </c>
      <c r="E8" s="544"/>
      <c r="F8" s="548" t="s">
        <v>198</v>
      </c>
      <c r="G8" s="544"/>
      <c r="H8" s="546" t="s">
        <v>160</v>
      </c>
      <c r="I8" s="546"/>
      <c r="J8" s="546" t="s">
        <v>147</v>
      </c>
      <c r="K8" s="546"/>
      <c r="L8" s="546" t="s">
        <v>200</v>
      </c>
      <c r="M8" s="545"/>
      <c r="N8" s="548" t="s">
        <v>94</v>
      </c>
    </row>
    <row r="9" spans="1:15" s="557" customFormat="1" ht="21.65" customHeight="1" x14ac:dyDescent="0.65">
      <c r="A9" s="547"/>
      <c r="B9" s="544"/>
      <c r="C9" s="544"/>
      <c r="D9" s="637" t="s">
        <v>10</v>
      </c>
      <c r="E9" s="637"/>
      <c r="F9" s="637"/>
      <c r="G9" s="637"/>
      <c r="H9" s="637"/>
      <c r="I9" s="637"/>
      <c r="J9" s="637"/>
      <c r="K9" s="637"/>
      <c r="L9" s="637"/>
      <c r="M9" s="637"/>
      <c r="N9" s="637"/>
    </row>
    <row r="10" spans="1:15" s="557" customFormat="1" ht="21.65" customHeight="1" x14ac:dyDescent="0.7">
      <c r="A10" s="346" t="str">
        <f>'SHC8'!A10</f>
        <v>สำหรับงวดสามเดือนสิ้นสุดวันที่ 31 มีนาคม 2565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</row>
    <row r="11" spans="1:15" s="557" customFormat="1" ht="21.65" customHeight="1" x14ac:dyDescent="0.7">
      <c r="A11" s="533" t="str">
        <f>'SHC8'!A11</f>
        <v>ยอดคงเหลือ ณ วันที่ 1 มกราคม 2565</v>
      </c>
      <c r="B11" s="534"/>
      <c r="C11" s="535"/>
      <c r="D11" s="535">
        <v>1201380</v>
      </c>
      <c r="E11" s="535"/>
      <c r="F11" s="535">
        <v>1497031</v>
      </c>
      <c r="G11" s="535"/>
      <c r="H11" s="535">
        <v>12066</v>
      </c>
      <c r="I11" s="535"/>
      <c r="J11" s="535">
        <v>18000</v>
      </c>
      <c r="K11" s="535"/>
      <c r="L11" s="535">
        <v>195645</v>
      </c>
      <c r="M11" s="535"/>
      <c r="N11" s="559">
        <f>SUM(D11:L11)</f>
        <v>2924122</v>
      </c>
      <c r="O11" s="560"/>
    </row>
    <row r="12" spans="1:15" s="557" customFormat="1" ht="21.65" customHeight="1" x14ac:dyDescent="0.7">
      <c r="A12" s="533"/>
      <c r="B12" s="544"/>
      <c r="C12" s="551"/>
      <c r="D12" s="537"/>
      <c r="E12" s="551"/>
      <c r="F12" s="537"/>
      <c r="G12" s="551"/>
      <c r="H12" s="536"/>
      <c r="I12" s="536"/>
      <c r="J12" s="536"/>
      <c r="K12" s="536"/>
      <c r="L12" s="536"/>
      <c r="M12" s="536"/>
      <c r="N12" s="536"/>
    </row>
    <row r="13" spans="1:15" s="145" customFormat="1" ht="21.65" customHeight="1" x14ac:dyDescent="0.7">
      <c r="A13" s="533" t="s">
        <v>105</v>
      </c>
      <c r="B13" s="544"/>
      <c r="C13" s="549"/>
      <c r="D13" s="549"/>
      <c r="E13" s="549"/>
      <c r="F13" s="549"/>
      <c r="G13" s="549"/>
      <c r="H13" s="549"/>
      <c r="I13" s="549"/>
      <c r="J13" s="549"/>
      <c r="K13" s="549"/>
      <c r="L13" s="549"/>
      <c r="M13" s="549"/>
      <c r="N13" s="549"/>
      <c r="O13" s="549"/>
    </row>
    <row r="14" spans="1:15" s="145" customFormat="1" ht="21.65" customHeight="1" x14ac:dyDescent="0.7">
      <c r="A14" s="482" t="s">
        <v>304</v>
      </c>
      <c r="B14" s="544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</row>
    <row r="15" spans="1:15" s="145" customFormat="1" ht="21.65" customHeight="1" x14ac:dyDescent="0.65">
      <c r="A15" s="422" t="s">
        <v>221</v>
      </c>
      <c r="B15" s="595"/>
      <c r="C15" s="549"/>
      <c r="D15" s="549">
        <v>70000</v>
      </c>
      <c r="E15" s="549"/>
      <c r="F15" s="549">
        <v>700000</v>
      </c>
      <c r="G15" s="549"/>
      <c r="H15" s="549">
        <v>0</v>
      </c>
      <c r="I15" s="549"/>
      <c r="J15" s="549">
        <v>0</v>
      </c>
      <c r="K15" s="549"/>
      <c r="L15" s="549">
        <v>0</v>
      </c>
      <c r="M15" s="549"/>
      <c r="N15" s="549">
        <f>SUM(D15:M15)</f>
        <v>770000</v>
      </c>
      <c r="O15" s="549"/>
    </row>
    <row r="16" spans="1:15" s="145" customFormat="1" ht="21.65" customHeight="1" x14ac:dyDescent="0.65">
      <c r="A16" s="550" t="s">
        <v>161</v>
      </c>
      <c r="B16" s="544"/>
      <c r="C16" s="549"/>
      <c r="D16" s="549">
        <v>0</v>
      </c>
      <c r="E16" s="549"/>
      <c r="F16" s="549">
        <v>0</v>
      </c>
      <c r="G16" s="549"/>
      <c r="H16" s="549">
        <v>2918</v>
      </c>
      <c r="I16" s="549"/>
      <c r="J16" s="549">
        <v>0</v>
      </c>
      <c r="K16" s="549"/>
      <c r="L16" s="549">
        <v>0</v>
      </c>
      <c r="M16" s="549"/>
      <c r="N16" s="549">
        <f>SUM(D16:M16)</f>
        <v>2918</v>
      </c>
      <c r="O16" s="549"/>
    </row>
    <row r="17" spans="1:15" s="145" customFormat="1" ht="21.65" customHeight="1" x14ac:dyDescent="0.7">
      <c r="A17" s="482" t="s">
        <v>305</v>
      </c>
      <c r="B17" s="544"/>
      <c r="C17" s="551"/>
      <c r="D17" s="538">
        <f>SUM(D15:D16)</f>
        <v>70000</v>
      </c>
      <c r="E17" s="551"/>
      <c r="F17" s="538">
        <f>SUM(F15:F16)</f>
        <v>700000</v>
      </c>
      <c r="G17" s="535"/>
      <c r="H17" s="538">
        <f>SUM(H15:H16)</f>
        <v>2918</v>
      </c>
      <c r="I17" s="535"/>
      <c r="J17" s="538">
        <f>SUM(J15:J16)</f>
        <v>0</v>
      </c>
      <c r="K17" s="551"/>
      <c r="L17" s="538">
        <f>SUM(L15:L16)</f>
        <v>0</v>
      </c>
      <c r="M17" s="535"/>
      <c r="N17" s="538">
        <f>SUM(N15:N16)</f>
        <v>772918</v>
      </c>
      <c r="O17" s="535"/>
    </row>
    <row r="18" spans="1:15" s="145" customFormat="1" ht="21.65" customHeight="1" x14ac:dyDescent="0.7">
      <c r="A18" s="533" t="s">
        <v>113</v>
      </c>
      <c r="B18" s="544"/>
      <c r="C18" s="551"/>
      <c r="D18" s="538">
        <f>D17</f>
        <v>70000</v>
      </c>
      <c r="E18" s="551"/>
      <c r="F18" s="538">
        <f>F17</f>
        <v>700000</v>
      </c>
      <c r="G18" s="535"/>
      <c r="H18" s="538">
        <f>H17</f>
        <v>2918</v>
      </c>
      <c r="I18" s="535"/>
      <c r="J18" s="538">
        <f>J17</f>
        <v>0</v>
      </c>
      <c r="K18" s="551"/>
      <c r="L18" s="538">
        <f>L17</f>
        <v>0</v>
      </c>
      <c r="M18" s="535"/>
      <c r="N18" s="538">
        <f>N17</f>
        <v>772918</v>
      </c>
      <c r="O18" s="535"/>
    </row>
    <row r="19" spans="1:15" s="145" customFormat="1" ht="21.65" customHeight="1" x14ac:dyDescent="0.7">
      <c r="A19" s="482"/>
      <c r="B19" s="544"/>
      <c r="C19" s="551"/>
      <c r="D19" s="536"/>
      <c r="E19" s="551"/>
      <c r="F19" s="536"/>
      <c r="G19" s="535"/>
      <c r="H19" s="536"/>
      <c r="I19" s="535"/>
      <c r="J19" s="536"/>
      <c r="K19" s="551"/>
      <c r="L19" s="536"/>
      <c r="M19" s="535"/>
      <c r="N19" s="536"/>
      <c r="O19" s="535"/>
    </row>
    <row r="20" spans="1:15" s="557" customFormat="1" ht="21.65" customHeight="1" x14ac:dyDescent="0.7">
      <c r="A20" s="533" t="s">
        <v>179</v>
      </c>
      <c r="B20" s="544"/>
      <c r="C20" s="551"/>
      <c r="D20" s="535"/>
      <c r="E20" s="551"/>
      <c r="F20" s="535"/>
      <c r="G20" s="551"/>
      <c r="H20" s="535"/>
      <c r="I20" s="535"/>
      <c r="J20" s="535"/>
      <c r="K20" s="535"/>
      <c r="L20" s="535"/>
      <c r="M20" s="535"/>
      <c r="N20" s="535"/>
    </row>
    <row r="21" spans="1:15" s="557" customFormat="1" ht="21.65" customHeight="1" x14ac:dyDescent="0.65">
      <c r="A21" s="550" t="s">
        <v>188</v>
      </c>
      <c r="B21" s="544"/>
      <c r="C21" s="553"/>
      <c r="D21" s="426">
        <v>0</v>
      </c>
      <c r="E21" s="432"/>
      <c r="F21" s="426">
        <v>0</v>
      </c>
      <c r="G21" s="553"/>
      <c r="H21" s="426">
        <v>0</v>
      </c>
      <c r="I21" s="554"/>
      <c r="J21" s="426">
        <v>0</v>
      </c>
      <c r="K21" s="554"/>
      <c r="L21" s="554">
        <v>721056</v>
      </c>
      <c r="M21" s="537"/>
      <c r="N21" s="549">
        <f>SUM(D21:M21)</f>
        <v>721056</v>
      </c>
    </row>
    <row r="22" spans="1:15" s="557" customFormat="1" ht="21.65" customHeight="1" x14ac:dyDescent="0.65">
      <c r="A22" s="543" t="s">
        <v>99</v>
      </c>
      <c r="B22" s="544"/>
      <c r="C22" s="553"/>
      <c r="D22" s="426">
        <v>0</v>
      </c>
      <c r="E22" s="432"/>
      <c r="F22" s="426">
        <v>0</v>
      </c>
      <c r="G22" s="553"/>
      <c r="H22" s="426">
        <v>0</v>
      </c>
      <c r="I22" s="537"/>
      <c r="J22" s="426">
        <v>0</v>
      </c>
      <c r="K22" s="537"/>
      <c r="L22" s="537">
        <v>1681</v>
      </c>
      <c r="M22" s="537"/>
      <c r="N22" s="561">
        <f>SUM(D22:M22)</f>
        <v>1681</v>
      </c>
    </row>
    <row r="23" spans="1:15" s="557" customFormat="1" ht="21.65" customHeight="1" x14ac:dyDescent="0.7">
      <c r="A23" s="555" t="s">
        <v>180</v>
      </c>
      <c r="B23" s="534"/>
      <c r="C23" s="551"/>
      <c r="D23" s="433">
        <f>SUM(D21:D22)</f>
        <v>0</v>
      </c>
      <c r="E23" s="434"/>
      <c r="F23" s="433">
        <f>SUM(F21:F22)</f>
        <v>0</v>
      </c>
      <c r="G23" s="551"/>
      <c r="H23" s="433">
        <f>SUM(H21:H22)</f>
        <v>0</v>
      </c>
      <c r="I23" s="536"/>
      <c r="J23" s="433">
        <f>SUM(J21:J22)</f>
        <v>0</v>
      </c>
      <c r="K23" s="536"/>
      <c r="L23" s="538">
        <f>SUM(L21:L22)</f>
        <v>722737</v>
      </c>
      <c r="M23" s="536"/>
      <c r="N23" s="538">
        <f>SUM(N21:N22)</f>
        <v>722737</v>
      </c>
      <c r="O23" s="560"/>
    </row>
    <row r="24" spans="1:15" s="557" customFormat="1" ht="21.65" customHeight="1" x14ac:dyDescent="0.7">
      <c r="A24" s="533"/>
      <c r="B24" s="544"/>
      <c r="C24" s="551"/>
      <c r="D24" s="537"/>
      <c r="E24" s="551"/>
      <c r="F24" s="537"/>
      <c r="G24" s="551"/>
      <c r="H24" s="536"/>
      <c r="I24" s="536"/>
      <c r="J24" s="536"/>
      <c r="K24" s="536"/>
      <c r="L24" s="536"/>
      <c r="M24" s="536"/>
      <c r="N24" s="536"/>
    </row>
    <row r="25" spans="1:15" s="557" customFormat="1" ht="21.65" customHeight="1" thickBot="1" x14ac:dyDescent="0.75">
      <c r="A25" s="346" t="str">
        <f>'SHC8'!A32</f>
        <v>ยอดคงเหลือ ณ วันที่ 31 มีนาคม 2565</v>
      </c>
      <c r="B25" s="534"/>
      <c r="C25" s="551"/>
      <c r="D25" s="539">
        <f>SUM(D11,D23,D17)</f>
        <v>1271380</v>
      </c>
      <c r="E25" s="551"/>
      <c r="F25" s="539">
        <f>SUM(F11,F23,F17)</f>
        <v>2197031</v>
      </c>
      <c r="G25" s="551"/>
      <c r="H25" s="539">
        <f>SUM(H11,H23,H17)</f>
        <v>14984</v>
      </c>
      <c r="I25" s="536"/>
      <c r="J25" s="539">
        <f>SUM(J11,J23,J17)</f>
        <v>18000</v>
      </c>
      <c r="K25" s="536"/>
      <c r="L25" s="539">
        <f>SUM(L11,L23,L17)</f>
        <v>918382</v>
      </c>
      <c r="M25" s="536"/>
      <c r="N25" s="539">
        <f>SUM(N11,N23,N17)</f>
        <v>4419777</v>
      </c>
      <c r="O25" s="560"/>
    </row>
    <row r="26" spans="1:15" ht="21.65" customHeight="1" thickTop="1" x14ac:dyDescent="0.65">
      <c r="D26" s="562"/>
      <c r="F26" s="562"/>
      <c r="H26" s="563"/>
      <c r="I26" s="563"/>
      <c r="J26" s="563"/>
      <c r="K26" s="563"/>
      <c r="L26" s="563"/>
      <c r="N26" s="562"/>
    </row>
    <row r="27" spans="1:15" ht="21.65" customHeight="1" x14ac:dyDescent="0.65">
      <c r="D27" s="563"/>
      <c r="F27" s="563"/>
      <c r="H27" s="563"/>
      <c r="I27" s="563"/>
      <c r="J27" s="563"/>
      <c r="K27" s="563"/>
      <c r="L27" s="563"/>
      <c r="N27" s="563"/>
    </row>
    <row r="28" spans="1:15" ht="21.65" customHeight="1" x14ac:dyDescent="0.65">
      <c r="H28" s="562"/>
      <c r="I28" s="562"/>
      <c r="J28" s="562"/>
      <c r="K28" s="562"/>
      <c r="L28" s="562"/>
      <c r="N28" s="321"/>
    </row>
    <row r="29" spans="1:15" ht="21.65" customHeight="1" x14ac:dyDescent="0.65">
      <c r="D29" s="565"/>
      <c r="F29" s="565"/>
      <c r="H29" s="565"/>
      <c r="I29" s="565"/>
      <c r="J29" s="565"/>
      <c r="K29" s="565"/>
      <c r="L29" s="565"/>
      <c r="N29" s="565"/>
    </row>
    <row r="30" spans="1:15" ht="22.75" customHeight="1" x14ac:dyDescent="0.65"/>
  </sheetData>
  <mergeCells count="4">
    <mergeCell ref="A1:J1"/>
    <mergeCell ref="D4:N4"/>
    <mergeCell ref="J5:L5"/>
    <mergeCell ref="D9:N9"/>
  </mergeCells>
  <pageMargins left="0.7" right="0.7" top="0.5" bottom="0.5" header="0.5" footer="0.5"/>
  <pageSetup paperSize="9" scale="75" firstPageNumber="10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BS3-5</vt:lpstr>
      <vt:lpstr>PL6-7</vt:lpstr>
      <vt:lpstr>PL Q2'19</vt:lpstr>
      <vt:lpstr>Sheet2</vt:lpstr>
      <vt:lpstr>Sheet1</vt:lpstr>
      <vt:lpstr>PL8-9</vt:lpstr>
      <vt:lpstr>SHC8</vt:lpstr>
      <vt:lpstr>SHC9</vt:lpstr>
      <vt:lpstr>SHS10</vt:lpstr>
      <vt:lpstr>SHS11</vt:lpstr>
      <vt:lpstr>CF12-13</vt:lpstr>
      <vt:lpstr>'BS3-5'!Print_Area</vt:lpstr>
      <vt:lpstr>'CF12-13'!Print_Area</vt:lpstr>
      <vt:lpstr>'PL6-7'!Print_Area</vt:lpstr>
      <vt:lpstr>'PL8-9'!Print_Area</vt:lpstr>
      <vt:lpstr>'SHC9'!Print_Area</vt:lpstr>
      <vt:lpstr>'SHS10'!Print_Area</vt:lpstr>
      <vt:lpstr>'SHS11'!Print_Area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Thanradee Witrurat</dc:creator>
  <cp:lastModifiedBy>Natcha, Uwattanasombut</cp:lastModifiedBy>
  <cp:lastPrinted>2023-05-12T14:10:03Z</cp:lastPrinted>
  <dcterms:created xsi:type="dcterms:W3CDTF">2018-08-20T14:59:32Z</dcterms:created>
  <dcterms:modified xsi:type="dcterms:W3CDTF">2023-05-14T04:45:08Z</dcterms:modified>
</cp:coreProperties>
</file>