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porpo\OneDrive\SABUY Group\Sabuy Technology\22. Elcid\Elcid 2565\FSQ3.2022\Sabuy_FS_Q365\"/>
    </mc:Choice>
  </mc:AlternateContent>
  <xr:revisionPtr revIDLastSave="0" documentId="13_ncr:1_{D5D5D0AD-42A6-4D9F-A6CB-D00C924F9E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S3-5" sheetId="1" r:id="rId1"/>
    <sheet name="PL6-7" sheetId="2" r:id="rId2"/>
    <sheet name="PL Q2'19" sheetId="12" state="hidden" r:id="rId3"/>
    <sheet name="Sheet2" sheetId="10" state="hidden" r:id="rId4"/>
    <sheet name="Sheet1" sheetId="9" state="hidden" r:id="rId5"/>
    <sheet name="PL8-9" sheetId="21" r:id="rId6"/>
    <sheet name="SHC10" sheetId="8" r:id="rId7"/>
    <sheet name="SHC11" sheetId="3" r:id="rId8"/>
    <sheet name="SHS12" sheetId="19" r:id="rId9"/>
    <sheet name="SHS13" sheetId="20" r:id="rId10"/>
    <sheet name="CF14-15" sheetId="16" r:id="rId11"/>
  </sheets>
  <definedNames>
    <definedName name="_xlnm.Print_Area" localSheetId="0">'BS3-5'!$A$1:$K$101</definedName>
    <definedName name="_xlnm.Print_Area" localSheetId="10">'CF14-15'!$A$1:$M$101</definedName>
    <definedName name="_xlnm.Print_Area" localSheetId="1">'PL6-7'!$A$1:$J$61</definedName>
    <definedName name="_xlnm.Print_Area" localSheetId="5">'PL8-9'!$A$1:$J$66</definedName>
    <definedName name="_xlnm.Print_Area" localSheetId="6">'SHC10'!$A$1:$T$35</definedName>
    <definedName name="_xlnm.Print_Area" localSheetId="7">'SHC11'!$A$1:$X$35</definedName>
    <definedName name="_xlnm.Print_Area" localSheetId="8">'SHS12'!$A$1:$N$27</definedName>
    <definedName name="_xlnm.Print_Area" localSheetId="9">'SHS13'!$A$1:$N$27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21" l="1"/>
  <c r="D21" i="21"/>
  <c r="G40" i="16" l="1"/>
  <c r="D61" i="1" l="1"/>
  <c r="D40" i="1"/>
  <c r="D56" i="1"/>
  <c r="D20" i="1"/>
  <c r="P23" i="3"/>
  <c r="D23" i="21"/>
  <c r="D15" i="21"/>
  <c r="I70" i="1" l="1"/>
  <c r="K40" i="16" l="1"/>
  <c r="K41" i="16" l="1"/>
  <c r="H15" i="21"/>
  <c r="K26" i="16" l="1"/>
  <c r="D24" i="2" l="1"/>
  <c r="G90" i="16" l="1"/>
  <c r="K90" i="16"/>
  <c r="K21" i="1" l="1"/>
  <c r="F21" i="1"/>
  <c r="D21" i="1"/>
  <c r="M87" i="16"/>
  <c r="K87" i="16"/>
  <c r="G87" i="16"/>
  <c r="I87" i="16"/>
  <c r="N15" i="19"/>
  <c r="L19" i="19"/>
  <c r="J19" i="19"/>
  <c r="H19" i="19"/>
  <c r="F19" i="19"/>
  <c r="D19" i="19"/>
  <c r="P15" i="8"/>
  <c r="T15" i="8" s="1"/>
  <c r="R19" i="8"/>
  <c r="N19" i="8"/>
  <c r="L19" i="8"/>
  <c r="J19" i="8"/>
  <c r="H19" i="8"/>
  <c r="F19" i="8"/>
  <c r="D19" i="8"/>
  <c r="G72" i="16" l="1"/>
  <c r="V30" i="3" l="1"/>
  <c r="V31" i="3"/>
  <c r="J32" i="3" l="1"/>
  <c r="J26" i="3"/>
  <c r="J19" i="3"/>
  <c r="R16" i="3"/>
  <c r="X16" i="3" s="1"/>
  <c r="N16" i="20"/>
  <c r="D37" i="2"/>
  <c r="J27" i="3" l="1"/>
  <c r="J34" i="3"/>
  <c r="N18" i="20"/>
  <c r="L19" i="20"/>
  <c r="J19" i="20"/>
  <c r="H19" i="20"/>
  <c r="F19" i="20"/>
  <c r="D19" i="20"/>
  <c r="N18" i="19"/>
  <c r="R18" i="3"/>
  <c r="V19" i="3"/>
  <c r="P19" i="3"/>
  <c r="N19" i="3"/>
  <c r="L19" i="3"/>
  <c r="H19" i="3"/>
  <c r="F19" i="3"/>
  <c r="D19" i="3"/>
  <c r="R26" i="8"/>
  <c r="N26" i="8"/>
  <c r="L26" i="8"/>
  <c r="J26" i="8"/>
  <c r="H26" i="8"/>
  <c r="F26" i="8"/>
  <c r="D26" i="8"/>
  <c r="P25" i="8"/>
  <c r="T25" i="8" s="1"/>
  <c r="P18" i="8"/>
  <c r="T18" i="8" s="1"/>
  <c r="J62" i="21"/>
  <c r="F62" i="21"/>
  <c r="J57" i="21"/>
  <c r="H42" i="21"/>
  <c r="L24" i="20" s="1"/>
  <c r="F42" i="21"/>
  <c r="D42" i="21"/>
  <c r="H41" i="21"/>
  <c r="F41" i="21"/>
  <c r="D41" i="21"/>
  <c r="J40" i="21"/>
  <c r="J42" i="21" s="1"/>
  <c r="J24" i="21"/>
  <c r="H24" i="21"/>
  <c r="F24" i="21"/>
  <c r="D24" i="21"/>
  <c r="J16" i="21"/>
  <c r="F16" i="21"/>
  <c r="D16" i="21"/>
  <c r="D26" i="21" l="1"/>
  <c r="D32" i="21" s="1"/>
  <c r="D34" i="21" s="1"/>
  <c r="D57" i="21" s="1"/>
  <c r="D55" i="21" s="1"/>
  <c r="J41" i="21"/>
  <c r="X18" i="3"/>
  <c r="J26" i="21"/>
  <c r="J32" i="21" s="1"/>
  <c r="J34" i="21" s="1"/>
  <c r="J44" i="21" s="1"/>
  <c r="F26" i="21"/>
  <c r="F32" i="21" s="1"/>
  <c r="F34" i="21" s="1"/>
  <c r="F44" i="21" s="1"/>
  <c r="P30" i="3" l="1"/>
  <c r="G10" i="16"/>
  <c r="G29" i="16" s="1"/>
  <c r="G43" i="16" s="1"/>
  <c r="G45" i="16" s="1"/>
  <c r="D44" i="21"/>
  <c r="F57" i="21"/>
  <c r="D62" i="21" l="1"/>
  <c r="D60" i="21" s="1"/>
  <c r="P31" i="3" s="1"/>
  <c r="D41" i="1"/>
  <c r="I21" i="1"/>
  <c r="V26" i="3" l="1"/>
  <c r="D62" i="1" l="1"/>
  <c r="K72" i="16" l="1"/>
  <c r="M72" i="16"/>
  <c r="K95" i="1"/>
  <c r="I41" i="1"/>
  <c r="D20" i="20"/>
  <c r="N11" i="20"/>
  <c r="N16" i="19"/>
  <c r="N19" i="19" s="1"/>
  <c r="L20" i="19"/>
  <c r="J20" i="19"/>
  <c r="H20" i="19"/>
  <c r="F20" i="19"/>
  <c r="D20" i="19"/>
  <c r="P30" i="8"/>
  <c r="T30" i="8" s="1"/>
  <c r="P23" i="8"/>
  <c r="P17" i="8"/>
  <c r="P16" i="8"/>
  <c r="P11" i="8"/>
  <c r="T11" i="8" s="1"/>
  <c r="J25" i="20"/>
  <c r="H25" i="20"/>
  <c r="F25" i="20"/>
  <c r="D25" i="20"/>
  <c r="L20" i="20"/>
  <c r="J20" i="20"/>
  <c r="H20" i="20"/>
  <c r="F20" i="20"/>
  <c r="N17" i="20"/>
  <c r="N15" i="20"/>
  <c r="J27" i="20"/>
  <c r="J28" i="20" s="1"/>
  <c r="J25" i="19"/>
  <c r="J27" i="19" s="1"/>
  <c r="H25" i="19"/>
  <c r="F25" i="19"/>
  <c r="F27" i="19" s="1"/>
  <c r="D25" i="19"/>
  <c r="D27" i="19" s="1"/>
  <c r="N24" i="19"/>
  <c r="N17" i="19"/>
  <c r="N11" i="19"/>
  <c r="T16" i="8" l="1"/>
  <c r="P19" i="8"/>
  <c r="T23" i="8"/>
  <c r="T26" i="8" s="1"/>
  <c r="P26" i="8"/>
  <c r="N19" i="20"/>
  <c r="N20" i="20" s="1"/>
  <c r="N20" i="19"/>
  <c r="H27" i="20"/>
  <c r="H28" i="20" s="1"/>
  <c r="H27" i="19"/>
  <c r="D27" i="20"/>
  <c r="D28" i="20" s="1"/>
  <c r="F27" i="20"/>
  <c r="F28" i="20" s="1"/>
  <c r="R15" i="3" l="1"/>
  <c r="X15" i="3" l="1"/>
  <c r="R25" i="3" l="1"/>
  <c r="I72" i="16" l="1"/>
  <c r="M29" i="16"/>
  <c r="M43" i="16" s="1"/>
  <c r="M45" i="16" s="1"/>
  <c r="M89" i="16" s="1"/>
  <c r="I29" i="16"/>
  <c r="I43" i="16" s="1"/>
  <c r="I45" i="16" s="1"/>
  <c r="I89" i="16" l="1"/>
  <c r="I91" i="16" s="1"/>
  <c r="I102" i="16" s="1"/>
  <c r="M91" i="16"/>
  <c r="M102" i="16" s="1"/>
  <c r="R17" i="3" l="1"/>
  <c r="R19" i="3" s="1"/>
  <c r="X25" i="3"/>
  <c r="X17" i="3" l="1"/>
  <c r="X19" i="3" s="1"/>
  <c r="N26" i="3" l="1"/>
  <c r="L26" i="3"/>
  <c r="H26" i="3"/>
  <c r="F26" i="3"/>
  <c r="D26" i="3"/>
  <c r="P26" i="3"/>
  <c r="N27" i="8" l="1"/>
  <c r="L27" i="8"/>
  <c r="F27" i="8" l="1"/>
  <c r="J27" i="8"/>
  <c r="H27" i="8"/>
  <c r="D27" i="8"/>
  <c r="R27" i="8"/>
  <c r="R23" i="3" l="1"/>
  <c r="R26" i="3" s="1"/>
  <c r="V27" i="3" l="1"/>
  <c r="N27" i="3"/>
  <c r="X23" i="3" l="1"/>
  <c r="X26" i="3" s="1"/>
  <c r="L27" i="3" l="1"/>
  <c r="P27" i="8" l="1"/>
  <c r="J32" i="8" l="1"/>
  <c r="J34" i="8" s="1"/>
  <c r="T17" i="8"/>
  <c r="T19" i="8" s="1"/>
  <c r="F57" i="2"/>
  <c r="T27" i="8" l="1"/>
  <c r="H24" i="2" l="1"/>
  <c r="R27" i="3" l="1"/>
  <c r="R11" i="3"/>
  <c r="L32" i="8" l="1"/>
  <c r="L34" i="8" s="1"/>
  <c r="H32" i="8"/>
  <c r="H34" i="8" s="1"/>
  <c r="F32" i="8"/>
  <c r="F34" i="8" s="1"/>
  <c r="D32" i="8"/>
  <c r="D34" i="8" s="1"/>
  <c r="X64" i="12" l="1"/>
  <c r="AB64" i="12"/>
  <c r="X65" i="12"/>
  <c r="AB65" i="12"/>
  <c r="X66" i="12"/>
  <c r="AB66" i="12"/>
  <c r="X59" i="12"/>
  <c r="R32" i="8" s="1"/>
  <c r="R34" i="8" s="1"/>
  <c r="X57" i="12"/>
  <c r="X58" i="12"/>
  <c r="AC63" i="12"/>
  <c r="AB58" i="12"/>
  <c r="AB59" i="12"/>
  <c r="AB57" i="12"/>
  <c r="X13" i="12"/>
  <c r="AB13" i="12"/>
  <c r="X14" i="12"/>
  <c r="AB14" i="12"/>
  <c r="AB15" i="12"/>
  <c r="AB17" i="12"/>
  <c r="X18" i="12"/>
  <c r="AB18" i="12"/>
  <c r="X19" i="12"/>
  <c r="AB19" i="12"/>
  <c r="X20" i="12"/>
  <c r="AB20" i="12"/>
  <c r="X21" i="12"/>
  <c r="AB21" i="12"/>
  <c r="X22" i="12"/>
  <c r="AB22" i="12"/>
  <c r="X23" i="12"/>
  <c r="AB23" i="12"/>
  <c r="X24" i="12"/>
  <c r="AB24" i="12"/>
  <c r="X25" i="12"/>
  <c r="AB25" i="12"/>
  <c r="X26" i="12"/>
  <c r="AB26" i="12"/>
  <c r="X27" i="12"/>
  <c r="AB27" i="12"/>
  <c r="X29" i="12"/>
  <c r="AB29" i="12"/>
  <c r="X33" i="12"/>
  <c r="AB33" i="12"/>
  <c r="X34" i="12"/>
  <c r="AB34" i="12"/>
  <c r="X35" i="12"/>
  <c r="AB35" i="12"/>
  <c r="X36" i="12"/>
  <c r="AB36" i="12"/>
  <c r="X37" i="12"/>
  <c r="AB37" i="12"/>
  <c r="X38" i="12"/>
  <c r="AB38" i="12"/>
  <c r="X39" i="12"/>
  <c r="AB39" i="12"/>
  <c r="X40" i="12"/>
  <c r="AB40" i="12"/>
  <c r="X41" i="12"/>
  <c r="AB41" i="12"/>
  <c r="X42" i="12"/>
  <c r="AB12" i="12"/>
  <c r="X12" i="12"/>
  <c r="G95" i="12"/>
  <c r="G94" i="12"/>
  <c r="I82" i="12"/>
  <c r="I83" i="12" s="1"/>
  <c r="G77" i="12"/>
  <c r="C77" i="12" s="1"/>
  <c r="G76" i="12"/>
  <c r="C76" i="12" s="1"/>
  <c r="G75" i="12"/>
  <c r="C75" i="12" s="1"/>
  <c r="G74" i="12"/>
  <c r="G78" i="12" s="1"/>
  <c r="C74" i="12"/>
  <c r="F71" i="12"/>
  <c r="D71" i="12"/>
  <c r="I43" i="12"/>
  <c r="G43" i="12"/>
  <c r="AB43" i="12" s="1"/>
  <c r="E43" i="12"/>
  <c r="C43" i="12"/>
  <c r="X43" i="12" s="1"/>
  <c r="I42" i="12"/>
  <c r="G42" i="12"/>
  <c r="AB42" i="12" s="1"/>
  <c r="E42" i="12"/>
  <c r="C42" i="12"/>
  <c r="I31" i="12"/>
  <c r="G31" i="12"/>
  <c r="AB31" i="12" s="1"/>
  <c r="E31" i="12"/>
  <c r="C31" i="12"/>
  <c r="X31" i="12" s="1"/>
  <c r="G28" i="12"/>
  <c r="AB28" i="12" s="1"/>
  <c r="E28" i="12"/>
  <c r="I24" i="12"/>
  <c r="I28" i="12" s="1"/>
  <c r="C22" i="12"/>
  <c r="C28" i="12" s="1"/>
  <c r="X28" i="12" s="1"/>
  <c r="I16" i="12"/>
  <c r="I17" i="12" s="1"/>
  <c r="G16" i="12"/>
  <c r="G17" i="12" s="1"/>
  <c r="E16" i="12"/>
  <c r="E17" i="12" s="1"/>
  <c r="C16" i="12"/>
  <c r="X16" i="12" s="1"/>
  <c r="C15" i="12"/>
  <c r="X15" i="12" s="1"/>
  <c r="C14" i="12"/>
  <c r="C17" i="12" s="1"/>
  <c r="X17" i="12" s="1"/>
  <c r="V11" i="3"/>
  <c r="X11" i="3" s="1"/>
  <c r="AB16" i="12" l="1"/>
  <c r="E30" i="12"/>
  <c r="E32" i="12" s="1"/>
  <c r="G30" i="12"/>
  <c r="J24" i="2"/>
  <c r="F16" i="2"/>
  <c r="F24" i="2"/>
  <c r="F95" i="1"/>
  <c r="C30" i="12"/>
  <c r="C78" i="12"/>
  <c r="E60" i="12"/>
  <c r="E56" i="12" s="1"/>
  <c r="E69" i="12" s="1"/>
  <c r="E44" i="12"/>
  <c r="E67" i="12" s="1"/>
  <c r="I30" i="12"/>
  <c r="I32" i="12" s="1"/>
  <c r="E82" i="12"/>
  <c r="E83" i="12" s="1"/>
  <c r="G32" i="12" l="1"/>
  <c r="AB30" i="12"/>
  <c r="C32" i="12"/>
  <c r="X32" i="12" s="1"/>
  <c r="X30" i="12"/>
  <c r="C60" i="12"/>
  <c r="I44" i="12"/>
  <c r="I63" i="12" s="1"/>
  <c r="I67" i="12" s="1"/>
  <c r="I71" i="12" s="1"/>
  <c r="I56" i="12"/>
  <c r="E63" i="12"/>
  <c r="G83" i="12" s="1"/>
  <c r="E71" i="12"/>
  <c r="C56" i="12" l="1"/>
  <c r="X60" i="12"/>
  <c r="C44" i="12"/>
  <c r="AB32" i="12"/>
  <c r="G44" i="12"/>
  <c r="G56" i="12"/>
  <c r="I60" i="12"/>
  <c r="I69" i="12"/>
  <c r="AB56" i="12" l="1"/>
  <c r="G69" i="12"/>
  <c r="G60" i="12"/>
  <c r="G63" i="12"/>
  <c r="AB44" i="12"/>
  <c r="C67" i="12"/>
  <c r="X44" i="12"/>
  <c r="C69" i="12"/>
  <c r="X56" i="12"/>
  <c r="X67" i="12" l="1"/>
  <c r="C63" i="12"/>
  <c r="X63" i="12" s="1"/>
  <c r="C71" i="12"/>
  <c r="G67" i="12"/>
  <c r="AB63" i="12"/>
  <c r="G71" i="12" l="1"/>
  <c r="AB67" i="12"/>
  <c r="P27" i="3" l="1"/>
  <c r="H16" i="2" l="1"/>
  <c r="J16" i="2" l="1"/>
  <c r="I62" i="1" l="1"/>
  <c r="I43" i="1" l="1"/>
  <c r="L32" i="3" l="1"/>
  <c r="L34" i="3" s="1"/>
  <c r="D16" i="2"/>
  <c r="D26" i="2" s="1"/>
  <c r="D32" i="2" l="1"/>
  <c r="J57" i="2"/>
  <c r="J52" i="2" l="1"/>
  <c r="K41" i="1"/>
  <c r="F41" i="1"/>
  <c r="K43" i="1" l="1"/>
  <c r="F43" i="1"/>
  <c r="N15" i="1" l="1"/>
  <c r="L15" i="1"/>
  <c r="N32" i="3" l="1"/>
  <c r="X27" i="3"/>
  <c r="T19" i="3"/>
  <c r="N34" i="3" l="1"/>
  <c r="Q75" i="10" l="1"/>
  <c r="Q74" i="10"/>
  <c r="Q73" i="10"/>
  <c r="Q72" i="10"/>
  <c r="Q71" i="10"/>
  <c r="Q70" i="10"/>
  <c r="Q58" i="10"/>
  <c r="Q57" i="10"/>
  <c r="Q56" i="10"/>
  <c r="Q55" i="10"/>
  <c r="Q54" i="10"/>
  <c r="Q53" i="10"/>
  <c r="Q52" i="10"/>
  <c r="Q51" i="10"/>
  <c r="Q48" i="10"/>
  <c r="Q47" i="10"/>
  <c r="Q46" i="10"/>
  <c r="Q45" i="10"/>
  <c r="Q44" i="10"/>
  <c r="Q43" i="10"/>
  <c r="Q42" i="10"/>
  <c r="Q41" i="10"/>
  <c r="Q40" i="10"/>
  <c r="Q29" i="10"/>
  <c r="Q27" i="10"/>
  <c r="Q26" i="10"/>
  <c r="Q25" i="10"/>
  <c r="Q24" i="10"/>
  <c r="Q23" i="10"/>
  <c r="Q22" i="10"/>
  <c r="Q21" i="10"/>
  <c r="Q20" i="10"/>
  <c r="Q17" i="10"/>
  <c r="Q16" i="10"/>
  <c r="Q15" i="10"/>
  <c r="Q14" i="10"/>
  <c r="Q13" i="10"/>
  <c r="Q12" i="10"/>
  <c r="Q11" i="10"/>
  <c r="Q10" i="10"/>
  <c r="M75" i="10"/>
  <c r="M74" i="10"/>
  <c r="M73" i="10"/>
  <c r="M72" i="10"/>
  <c r="M71" i="10"/>
  <c r="M70" i="10"/>
  <c r="M56" i="10"/>
  <c r="M55" i="10"/>
  <c r="M54" i="10"/>
  <c r="M53" i="10"/>
  <c r="M52" i="10"/>
  <c r="M51" i="10"/>
  <c r="M48" i="10"/>
  <c r="M47" i="10"/>
  <c r="M46" i="10"/>
  <c r="M45" i="10"/>
  <c r="M44" i="10"/>
  <c r="M43" i="10"/>
  <c r="M42" i="10"/>
  <c r="M41" i="10"/>
  <c r="M40" i="10"/>
  <c r="M27" i="10"/>
  <c r="M26" i="10"/>
  <c r="M25" i="10"/>
  <c r="M24" i="10"/>
  <c r="M23" i="10"/>
  <c r="M22" i="10"/>
  <c r="M21" i="10"/>
  <c r="M20" i="10"/>
  <c r="M17" i="10"/>
  <c r="M16" i="10"/>
  <c r="M15" i="10"/>
  <c r="M14" i="10"/>
  <c r="M13" i="10"/>
  <c r="M12" i="10"/>
  <c r="M11" i="10"/>
  <c r="M10" i="10"/>
  <c r="I79" i="10"/>
  <c r="I74" i="10"/>
  <c r="I72" i="10"/>
  <c r="I71" i="10"/>
  <c r="I70" i="10"/>
  <c r="I55" i="10"/>
  <c r="I54" i="10"/>
  <c r="I52" i="10"/>
  <c r="I47" i="10"/>
  <c r="I46" i="10"/>
  <c r="I45" i="10"/>
  <c r="I44" i="10"/>
  <c r="I43" i="10"/>
  <c r="I42" i="10"/>
  <c r="I41" i="10"/>
  <c r="I40" i="10"/>
  <c r="I26" i="10"/>
  <c r="I25" i="10"/>
  <c r="I24" i="10"/>
  <c r="I23" i="10"/>
  <c r="I22" i="10"/>
  <c r="I21" i="10"/>
  <c r="I20" i="10"/>
  <c r="I16" i="10"/>
  <c r="I15" i="10"/>
  <c r="I14" i="10"/>
  <c r="I13" i="10"/>
  <c r="I12" i="10"/>
  <c r="I11" i="10"/>
  <c r="I10" i="10"/>
  <c r="E74" i="10"/>
  <c r="E73" i="10"/>
  <c r="E72" i="10"/>
  <c r="E71" i="10"/>
  <c r="E70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Q59" i="9"/>
  <c r="Q50" i="9"/>
  <c r="Q28" i="9"/>
  <c r="Q27" i="9"/>
  <c r="Q26" i="9"/>
  <c r="Q24" i="9"/>
  <c r="Q23" i="9"/>
  <c r="Q22" i="9"/>
  <c r="Q21" i="9"/>
  <c r="Q20" i="9"/>
  <c r="Q19" i="9"/>
  <c r="Q18" i="9"/>
  <c r="Q17" i="9"/>
  <c r="Q14" i="9"/>
  <c r="Q13" i="9"/>
  <c r="Q12" i="9"/>
  <c r="Q11" i="9"/>
  <c r="Q10" i="9"/>
  <c r="M137" i="9"/>
  <c r="M135" i="9"/>
  <c r="M133" i="9"/>
  <c r="M130" i="9"/>
  <c r="M128" i="9"/>
  <c r="M118" i="9"/>
  <c r="M117" i="9"/>
  <c r="M116" i="9"/>
  <c r="M114" i="9"/>
  <c r="M112" i="9"/>
  <c r="M102" i="9"/>
  <c r="M101" i="9"/>
  <c r="M100" i="9"/>
  <c r="M99" i="9"/>
  <c r="M98" i="9"/>
  <c r="M97" i="9"/>
  <c r="M96" i="9"/>
  <c r="M95" i="9"/>
  <c r="M92" i="9"/>
  <c r="M91" i="9"/>
  <c r="M90" i="9"/>
  <c r="M89" i="9"/>
  <c r="M88" i="9"/>
  <c r="M59" i="9"/>
  <c r="M57" i="9"/>
  <c r="M56" i="9"/>
  <c r="M55" i="9"/>
  <c r="M52" i="9"/>
  <c r="M51" i="9"/>
  <c r="M50" i="9"/>
  <c r="M28" i="9"/>
  <c r="M27" i="9"/>
  <c r="M26" i="9"/>
  <c r="M24" i="9"/>
  <c r="M23" i="9"/>
  <c r="M22" i="9"/>
  <c r="M21" i="9"/>
  <c r="M20" i="9"/>
  <c r="M19" i="9"/>
  <c r="M18" i="9"/>
  <c r="M17" i="9"/>
  <c r="M14" i="9"/>
  <c r="M13" i="9"/>
  <c r="M12" i="9"/>
  <c r="M11" i="9"/>
  <c r="M10" i="9"/>
  <c r="I137" i="9"/>
  <c r="I135" i="9"/>
  <c r="I134" i="9"/>
  <c r="I133" i="9"/>
  <c r="I130" i="9"/>
  <c r="I129" i="9"/>
  <c r="I128" i="9"/>
  <c r="I118" i="9"/>
  <c r="I106" i="9"/>
  <c r="I105" i="9"/>
  <c r="I104" i="9"/>
  <c r="I102" i="9"/>
  <c r="I101" i="9"/>
  <c r="I100" i="9"/>
  <c r="I99" i="9"/>
  <c r="I98" i="9"/>
  <c r="I97" i="9"/>
  <c r="I96" i="9"/>
  <c r="I95" i="9"/>
  <c r="I92" i="9"/>
  <c r="I91" i="9"/>
  <c r="I90" i="9"/>
  <c r="I89" i="9"/>
  <c r="I88" i="9"/>
  <c r="I59" i="9"/>
  <c r="I57" i="9"/>
  <c r="I56" i="9"/>
  <c r="I55" i="9"/>
  <c r="I52" i="9"/>
  <c r="I51" i="9"/>
  <c r="I50" i="9"/>
  <c r="I28" i="9"/>
  <c r="I27" i="9"/>
  <c r="I26" i="9"/>
  <c r="I24" i="9"/>
  <c r="I23" i="9"/>
  <c r="I22" i="9"/>
  <c r="I21" i="9"/>
  <c r="I20" i="9"/>
  <c r="I19" i="9"/>
  <c r="I18" i="9"/>
  <c r="I17" i="9"/>
  <c r="I14" i="9"/>
  <c r="I13" i="9"/>
  <c r="I12" i="9"/>
  <c r="I11" i="9"/>
  <c r="I10" i="9"/>
  <c r="E137" i="9"/>
  <c r="E135" i="9"/>
  <c r="E134" i="9"/>
  <c r="E133" i="9"/>
  <c r="E130" i="9"/>
  <c r="E129" i="9"/>
  <c r="E128" i="9"/>
  <c r="E118" i="9"/>
  <c r="E117" i="9"/>
  <c r="E116" i="9"/>
  <c r="E114" i="9"/>
  <c r="E112" i="9"/>
  <c r="E106" i="9"/>
  <c r="E105" i="9"/>
  <c r="E104" i="9"/>
  <c r="E102" i="9"/>
  <c r="E101" i="9"/>
  <c r="E100" i="9"/>
  <c r="E99" i="9"/>
  <c r="E98" i="9"/>
  <c r="E97" i="9"/>
  <c r="E96" i="9"/>
  <c r="E95" i="9"/>
  <c r="E92" i="9"/>
  <c r="E91" i="9"/>
  <c r="E90" i="9"/>
  <c r="E89" i="9"/>
  <c r="E88" i="9"/>
  <c r="E57" i="9"/>
  <c r="E56" i="9"/>
  <c r="E55" i="9"/>
  <c r="E52" i="9"/>
  <c r="E51" i="9"/>
  <c r="E50" i="9"/>
  <c r="E28" i="9"/>
  <c r="E27" i="9"/>
  <c r="E26" i="9"/>
  <c r="E24" i="9"/>
  <c r="E23" i="9"/>
  <c r="E22" i="9"/>
  <c r="E21" i="9"/>
  <c r="E20" i="9"/>
  <c r="E19" i="9"/>
  <c r="E18" i="9"/>
  <c r="E17" i="9"/>
  <c r="E14" i="9"/>
  <c r="E13" i="9"/>
  <c r="E12" i="9"/>
  <c r="E11" i="9"/>
  <c r="E10" i="9"/>
  <c r="B164" i="9"/>
  <c r="B160" i="9"/>
  <c r="T32" i="3" l="1"/>
  <c r="H32" i="3"/>
  <c r="H34" i="3" s="1"/>
  <c r="F32" i="3"/>
  <c r="F34" i="3" s="1"/>
  <c r="D32" i="3"/>
  <c r="D34" i="3" s="1"/>
  <c r="H95" i="1"/>
  <c r="H99" i="1" s="1"/>
  <c r="H71" i="1"/>
  <c r="H62" i="1"/>
  <c r="H41" i="1"/>
  <c r="H21" i="1"/>
  <c r="H73" i="1" l="1"/>
  <c r="H101" i="1" s="1"/>
  <c r="T26" i="3"/>
  <c r="D27" i="3"/>
  <c r="F27" i="3"/>
  <c r="H43" i="1"/>
  <c r="H103" i="1" l="1"/>
  <c r="T34" i="3"/>
  <c r="K71" i="1" l="1"/>
  <c r="K62" i="1" l="1"/>
  <c r="K73" i="1" s="1"/>
  <c r="F71" i="1" l="1"/>
  <c r="F62" i="1"/>
  <c r="F73" i="1" l="1"/>
  <c r="K99" i="1" l="1"/>
  <c r="O11" i="20" s="1"/>
  <c r="K101" i="1" l="1"/>
  <c r="K103" i="1" s="1"/>
  <c r="F99" i="1" l="1"/>
  <c r="F101" i="1" l="1"/>
  <c r="F103" i="1" s="1"/>
  <c r="I71" i="1" l="1"/>
  <c r="I73" i="1" l="1"/>
  <c r="D71" i="1"/>
  <c r="D73" i="1" l="1"/>
  <c r="V32" i="3" l="1"/>
  <c r="V34" i="3" s="1"/>
  <c r="H27" i="3" l="1"/>
  <c r="D43" i="1" l="1"/>
  <c r="D34" i="2" l="1"/>
  <c r="D52" i="2" l="1"/>
  <c r="D50" i="2" s="1"/>
  <c r="D39" i="2"/>
  <c r="D57" i="2" s="1"/>
  <c r="D55" i="2" s="1"/>
  <c r="G89" i="16" l="1"/>
  <c r="G91" i="16" s="1"/>
  <c r="G102" i="16" s="1"/>
  <c r="R30" i="3"/>
  <c r="X30" i="3" s="1"/>
  <c r="P32" i="3" l="1"/>
  <c r="P34" i="3" s="1"/>
  <c r="D95" i="1" s="1"/>
  <c r="R31" i="3" l="1"/>
  <c r="X31" i="3" s="1"/>
  <c r="H26" i="2"/>
  <c r="H32" i="2" s="1"/>
  <c r="J26" i="2"/>
  <c r="J32" i="2" s="1"/>
  <c r="F26" i="2"/>
  <c r="F32" i="2" s="1"/>
  <c r="R32" i="3" l="1"/>
  <c r="R34" i="3" s="1"/>
  <c r="X32" i="3"/>
  <c r="F34" i="2"/>
  <c r="H34" i="2"/>
  <c r="H50" i="2" s="1"/>
  <c r="J34" i="2"/>
  <c r="X34" i="3" l="1"/>
  <c r="J39" i="2"/>
  <c r="F52" i="2"/>
  <c r="F39" i="2"/>
  <c r="H39" i="2"/>
  <c r="H55" i="2" s="1"/>
  <c r="N23" i="19" l="1"/>
  <c r="N25" i="19" s="1"/>
  <c r="N27" i="19" s="1"/>
  <c r="L25" i="19"/>
  <c r="L27" i="19" s="1"/>
  <c r="H52" i="2"/>
  <c r="H57" i="2" l="1"/>
  <c r="N24" i="20"/>
  <c r="N32" i="8"/>
  <c r="N34" i="8" s="1"/>
  <c r="I95" i="1" l="1"/>
  <c r="I99" i="1" s="1"/>
  <c r="I101" i="1" s="1"/>
  <c r="I103" i="1" s="1"/>
  <c r="P32" i="8"/>
  <c r="P34" i="8" s="1"/>
  <c r="T32" i="8" l="1"/>
  <c r="T34" i="8" s="1"/>
  <c r="D99" i="1"/>
  <c r="D101" i="1" l="1"/>
  <c r="D103" i="1" s="1"/>
  <c r="H16" i="21" l="1"/>
  <c r="H26" i="21" s="1"/>
  <c r="H32" i="21" s="1"/>
  <c r="H34" i="21" s="1"/>
  <c r="L23" i="20" s="1"/>
  <c r="H55" i="21" l="1"/>
  <c r="H57" i="21" s="1"/>
  <c r="K10" i="16"/>
  <c r="H44" i="21"/>
  <c r="H60" i="21" s="1"/>
  <c r="H62" i="21" s="1"/>
  <c r="K29" i="16" l="1"/>
  <c r="K43" i="16" s="1"/>
  <c r="K45" i="16" s="1"/>
  <c r="K89" i="16" s="1"/>
  <c r="K91" i="16" s="1"/>
  <c r="K102" i="16" s="1"/>
  <c r="L25" i="20"/>
  <c r="L27" i="20" s="1"/>
  <c r="L28" i="20" s="1"/>
  <c r="N23" i="20"/>
  <c r="N25" i="20" s="1"/>
  <c r="N27" i="20" s="1"/>
  <c r="O27" i="20" l="1"/>
  <c r="N28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Natcha, Janseechang</author>
  </authors>
  <commentList>
    <comment ref="D20" authorId="0" shapeId="0" xr:uid="{664C9A91-5FF0-4DE6-A62E-8E9E7899230B}">
      <text>
        <r>
          <rPr>
            <b/>
            <sz val="9"/>
            <color indexed="81"/>
            <rFont val="Tahoma"/>
            <family val="2"/>
          </rPr>
          <t>+1</t>
        </r>
      </text>
    </comment>
    <comment ref="D56" authorId="0" shapeId="0" xr:uid="{3FAC3587-DDC4-4B80-BB4D-8D676F4E137B}">
      <text>
        <r>
          <rPr>
            <b/>
            <sz val="9"/>
            <color indexed="81"/>
            <rFont val="Tahoma"/>
            <family val="2"/>
          </rPr>
          <t>+1</t>
        </r>
      </text>
    </comment>
    <comment ref="D61" authorId="0" shapeId="0" xr:uid="{A8BE9691-CE0A-41FF-942D-846835E3DA4D}">
      <text>
        <r>
          <rPr>
            <b/>
            <sz val="9"/>
            <color indexed="81"/>
            <rFont val="Tahoma"/>
            <family val="2"/>
          </rPr>
          <t>+1</t>
        </r>
      </text>
    </comment>
    <comment ref="I70" authorId="0" shapeId="0" xr:uid="{410F3996-3214-4E97-89D6-5C627EF28835}">
      <text>
        <r>
          <rPr>
            <b/>
            <sz val="9"/>
            <color indexed="81"/>
            <rFont val="Tahoma"/>
            <family val="2"/>
          </rPr>
          <t>+1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Areeya, Maungthip</author>
    <author>Iamphungphong, Thanapimon</author>
    <author>Phanthira, Taoti</author>
  </authors>
  <commentList>
    <comment ref="T16" authorId="0" shapeId="0" xr:uid="{1886E46A-0F9B-4F99-8CBD-37C8363D7964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AD16" authorId="0" shapeId="0" xr:uid="{B3070BAF-A69D-4D25-B265-E97F4A357C83}">
      <text>
        <r>
          <rPr>
            <b/>
            <sz val="9"/>
            <color indexed="81"/>
            <rFont val="Tahoma"/>
            <family val="2"/>
          </rPr>
          <t>Areeya, Maungthip:</t>
        </r>
        <r>
          <rPr>
            <sz val="9"/>
            <color indexed="81"/>
            <rFont val="Tahoma"/>
            <family val="2"/>
          </rPr>
          <t xml:space="preserve">
Old FS = 4,229</t>
        </r>
      </text>
    </comment>
    <comment ref="L23" authorId="1" shapeId="0" xr:uid="{34CEC568-F7EC-4AB2-AF03-A6FEA227E49E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V23" authorId="1" shapeId="0" xr:uid="{78FF0C7A-046F-4466-9DA0-0F457AAC54DB}">
      <text>
        <r>
          <rPr>
            <sz val="9"/>
            <color indexed="81"/>
            <rFont val="Tahoma"/>
            <family val="2"/>
          </rPr>
          <t xml:space="preserve">diff 85,00 ESOP expense
</t>
        </r>
      </text>
    </comment>
    <comment ref="C58" authorId="2" shapeId="0" xr:uid="{9512F893-1163-4DFA-85DB-D6DFE378568E}">
      <text>
        <r>
          <rPr>
            <sz val="9"/>
            <color indexed="81"/>
            <rFont val="Tahoma"/>
            <family val="2"/>
          </rPr>
          <t>PL SSM</t>
        </r>
      </text>
    </comment>
    <comment ref="E58" authorId="2" shapeId="0" xr:uid="{2B47EFF9-F9F4-43B5-A330-86400CCE0870}">
      <text>
        <r>
          <rPr>
            <sz val="9"/>
            <color indexed="81"/>
            <rFont val="Tahoma"/>
            <family val="2"/>
          </rPr>
          <t>PL SSM</t>
        </r>
      </text>
    </comment>
    <comment ref="P58" authorId="2" shapeId="0" xr:uid="{AED58B9F-795A-4C6E-A14A-CDB13158E808}">
      <text>
        <r>
          <rPr>
            <sz val="9"/>
            <color indexed="81"/>
            <rFont val="Tahoma"/>
            <family val="2"/>
          </rPr>
          <t>PL SSM</t>
        </r>
      </text>
    </comment>
    <comment ref="C65" authorId="2" shapeId="0" xr:uid="{C5D6F399-54B8-4E62-91A8-1FC20051AC0A}">
      <text>
        <r>
          <rPr>
            <sz val="9"/>
            <color indexed="81"/>
            <rFont val="Tahoma"/>
            <family val="2"/>
          </rPr>
          <t>PL SSM</t>
        </r>
      </text>
    </comment>
    <comment ref="E65" authorId="2" shapeId="0" xr:uid="{71A8A00E-6A3B-4BB7-B235-99AA5E74786D}">
      <text>
        <r>
          <rPr>
            <sz val="9"/>
            <color indexed="81"/>
            <rFont val="Tahoma"/>
            <family val="2"/>
          </rPr>
          <t>PL SSM</t>
        </r>
      </text>
    </comment>
    <comment ref="P65" authorId="2" shapeId="0" xr:uid="{1D6D2423-39EC-4A45-AB5F-449B8E1AC388}">
      <text>
        <r>
          <rPr>
            <sz val="9"/>
            <color indexed="81"/>
            <rFont val="Tahoma"/>
            <family val="2"/>
          </rPr>
          <t>PL SSM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Suteera, Kamolpattana</author>
  </authors>
  <commentList>
    <comment ref="K13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Suteera, Kamolpattana:</t>
        </r>
        <r>
          <rPr>
            <sz val="9"/>
            <color indexed="81"/>
            <rFont val="Tahoma"/>
            <family val="2"/>
          </rPr>
          <t xml:space="preserve">
ตาม sublead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Natcha, Janseechang</author>
  </authors>
  <commentList>
    <comment ref="D15" authorId="0" shapeId="0" xr:uid="{AABFE631-4327-4D62-B5E3-75A94AA7098E}">
      <text>
        <r>
          <rPr>
            <b/>
            <sz val="9"/>
            <color indexed="81"/>
            <rFont val="Tahoma"/>
            <family val="2"/>
          </rPr>
          <t xml:space="preserve">-1
</t>
        </r>
      </text>
    </comment>
    <comment ref="H15" authorId="0" shapeId="0" xr:uid="{2E296DA8-040A-4024-ADB8-F0FA3E9FB3B7}">
      <text>
        <r>
          <rPr>
            <b/>
            <sz val="9"/>
            <color indexed="81"/>
            <rFont val="Tahoma"/>
            <family val="2"/>
          </rPr>
          <t>-1</t>
        </r>
      </text>
    </comment>
    <comment ref="D23" authorId="0" shapeId="0" xr:uid="{7E5A5DDF-3B31-400C-B9E6-0E0A18021566}">
      <text>
        <r>
          <rPr>
            <b/>
            <sz val="9"/>
            <color indexed="81"/>
            <rFont val="Tahoma"/>
            <family val="2"/>
          </rPr>
          <t xml:space="preserve">+1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Chanyaporn, Silsupan</author>
    <author>Natcha, Janseechang</author>
  </authors>
  <commentList>
    <comment ref="A40" authorId="0" shapeId="0" xr:uid="{EC59DDB5-59AD-4EAE-8E59-2F7A30A8C0A5}">
      <text>
        <r>
          <rPr>
            <b/>
            <sz val="9"/>
            <color indexed="81"/>
            <rFont val="Tahoma"/>
            <family val="2"/>
          </rPr>
          <t>รวมหนี้สินที่เกิดจากสัญญา</t>
        </r>
      </text>
    </comment>
    <comment ref="K41" authorId="1" shapeId="0" xr:uid="{E7105841-EFE4-46B3-979F-7C73B91E3A2F}">
      <text>
        <r>
          <rPr>
            <b/>
            <sz val="9"/>
            <color indexed="81"/>
            <rFont val="Tahoma"/>
            <family val="2"/>
          </rPr>
          <t>+1</t>
        </r>
      </text>
    </comment>
  </commentList>
</comments>
</file>

<file path=xl/sharedStrings.xml><?xml version="1.0" encoding="utf-8"?>
<sst xmlns="http://schemas.openxmlformats.org/spreadsheetml/2006/main" count="990" uniqueCount="301">
  <si>
    <t>บริษัท เวนดิ้ง คอร์ปอเรชั่น จำกัด และบริษัทย่อย</t>
  </si>
  <si>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</si>
  <si>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</si>
  <si>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</si>
  <si>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</si>
  <si>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1 มกราคม</t>
  </si>
  <si>
    <t>สินทรัพย์</t>
  </si>
  <si>
    <t>หมายเหตุ</t>
  </si>
  <si>
    <t>(ไม่ได้ตรวจสอบ)</t>
  </si>
  <si>
    <t>(ปรับปรุงใหม่)</t>
  </si>
  <si>
    <t>(พันบาท)</t>
  </si>
  <si>
    <t>สินทรัพย์หมุนเวียน</t>
  </si>
  <si>
    <t>เงินสดและรายการเทียบเท่าเงินสด</t>
  </si>
  <si>
    <t>ลูกหนี้การค้า</t>
  </si>
  <si>
    <t>ลูกหนี้ผ่อนชำระที่ครบกำหนดชำระภายในหนึ่งปี</t>
  </si>
  <si>
    <t xml:space="preserve">ลูกหนี้อื่น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</si>
  <si>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</si>
  <si>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</si>
  <si>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</si>
  <si>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</si>
  <si>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ลูกหนี้ผ่อนชำระ</t>
  </si>
  <si>
    <t>เงินฝากสถาบันการเงินที่มีข้อจำกัดในการใช้</t>
  </si>
  <si>
    <t>เงินลงทุนในบริษัทย่อย</t>
  </si>
  <si>
    <t>ส่วนปรับปรุงอาคารเช่า เครื่องตกแต่งและอุปกรณ์</t>
  </si>
  <si>
    <t xml:space="preserve">สินทรัพย์ไม่มีตัวตน 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</si>
  <si>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</si>
  <si>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</si>
  <si>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</si>
  <si>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</si>
  <si>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</si>
  <si>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</si>
  <si>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</si>
  <si>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เจ้าหนี้อื่น</t>
  </si>
  <si>
    <t>เงินกู้ยืมระยะสั้น</t>
  </si>
  <si>
    <t>หนี้สินตามสัญญาเช่าการเงิน</t>
  </si>
  <si>
    <t>ที่ถึงกำหนดชำระภายในหนึ่งปี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</si>
  <si>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</si>
  <si>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</si>
  <si>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</si>
  <si>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</si>
  <si>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</si>
  <si>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</si>
  <si>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</si>
  <si>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</si>
  <si>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</si>
  <si>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</si>
  <si>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</si>
  <si>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ส่วนเกินมูลค่าหุ้นสามัญ</t>
  </si>
  <si>
    <t>กำไรสะสม</t>
  </si>
  <si>
    <t>ส่วนต่างจากการรวมธุรกิจภายใต้การควบคุมเดียวกัน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</si>
  <si>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</si>
  <si>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</si>
  <si>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</si>
  <si>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</si>
  <si>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</si>
  <si>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</si>
  <si>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2561</t>
  </si>
  <si>
    <t>2560</t>
  </si>
  <si>
    <t>รายได้</t>
  </si>
  <si>
    <t>รายได้จากการขาย</t>
  </si>
  <si>
    <t>รายได้จากการให้บริการ</t>
  </si>
  <si>
    <t>รายได้ดอกเบี้ยจากการขายผ่อนชำระ</t>
  </si>
  <si>
    <t>รายได้อื่น</t>
  </si>
  <si>
    <t>รวมรายได้</t>
  </si>
  <si>
    <t>ค่าใช้จ่าย</t>
  </si>
  <si>
    <t>ต้นทุนขาย</t>
  </si>
  <si>
    <t>ต้นทุนการให้บริการ</t>
  </si>
  <si>
    <t>ต้นทุนในการจัดจำหน่าย</t>
  </si>
  <si>
    <t>ค่าใช้จ่ายในการบริหาร</t>
  </si>
  <si>
    <t>ขาดทุนจากการยึดคืนสินค้า</t>
  </si>
  <si>
    <t>ต้นทุนทางการเงิน</t>
  </si>
  <si>
    <t>รวมค่าใช้จ่าย</t>
  </si>
  <si>
    <t>กำไรก่อนภาษีเงินได้</t>
  </si>
  <si>
    <t>ค่าใช้จ่ายภาษีเงินได้</t>
  </si>
  <si>
    <t>กำไรสำหรับงวด</t>
  </si>
  <si>
    <t xml:space="preserve">กำไร (ขาดทุน) เบ็ดเสร็จอื่น </t>
  </si>
  <si>
    <t>รายการที่จะไม่ถูกจัดประเภทใหม่ไว้ใน</t>
  </si>
  <si>
    <t xml:space="preserve">   กำไรหรือขาดทุนในภายหลัง</t>
  </si>
  <si>
    <t xml:space="preserve">   พนักงานที่กำหนดไว้</t>
  </si>
  <si>
    <t>ภาษีเงินได้ของรายการที่จะไม่ถูกจัดประเภทใหม่ไว้ใน</t>
  </si>
  <si>
    <t>รวมรายการที่จะไม่ถูกจัดประเภทใหม่ไว้ใน</t>
  </si>
  <si>
    <t>กำไรขาดทุนเบ็ดเสร็จอื่นสำหรับงวด - สุทธิจากภาษี</t>
  </si>
  <si>
    <t>กำไร (ขาดทุน) เบ็ดเสร็จรวมสำหรับงวด</t>
  </si>
  <si>
    <t>การแบ่งปันกำไร (ขาดทุน)</t>
  </si>
  <si>
    <t xml:space="preserve">    ส่วนที่เป็นของบริษัทใหญ่</t>
  </si>
  <si>
    <t xml:space="preserve">    ส่วนที่เป็นของส่วนได้เสียที่ไม่มีอำนาจควบคุม</t>
  </si>
  <si>
    <t>กำไร (ขาดทุน) สำหรับงวด</t>
  </si>
  <si>
    <t>การแบ่งปันกำไร (ขาดทุน) เบ็ดเสร็จรวม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</si>
  <si>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</si>
  <si>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 xml:space="preserve">Share  BF </t>
  </si>
  <si>
    <t>Avg. share as at 31/12/60</t>
  </si>
  <si>
    <t>Avg. share as at 31/03/61</t>
  </si>
  <si>
    <t>รวมส่วนของ</t>
  </si>
  <si>
    <t>ที่ออกและ</t>
  </si>
  <si>
    <t>ส่วนเกิน</t>
  </si>
  <si>
    <t>ผู้ถือหุ้น</t>
  </si>
  <si>
    <t>ส่วนได้เสีย</t>
  </si>
  <si>
    <t>ชำระแล้ว</t>
  </si>
  <si>
    <t>การควบคุมเดียวกัน</t>
  </si>
  <si>
    <t>ของบริษัทใหญ่</t>
  </si>
  <si>
    <t>ที่ไม่มีอำนาจควบคุม</t>
  </si>
  <si>
    <t xml:space="preserve">   กำไรขาดทุนเบ็ดเสร็จอื่น</t>
  </si>
  <si>
    <t>ส่วนต่างจาก</t>
  </si>
  <si>
    <t>ส่วนของผุ้ถือหุ้นเดิม</t>
  </si>
  <si>
    <t>การรวมธุรกิจภายใต้</t>
  </si>
  <si>
    <t>ก่อนการรวมธุรกิจ</t>
  </si>
  <si>
    <t>ภายใต้การควบคุมเดียวกัน</t>
  </si>
  <si>
    <t>รายการกับผู้ถือหุ้นที่บันทึกโดยตรงเข้าส่วนของผู้ถือหุ้น</t>
  </si>
  <si>
    <t>สำหรับงวดสามเดือน</t>
  </si>
  <si>
    <t>กำไร (ขาดทุน) ก่อนภาษีเงินได้</t>
  </si>
  <si>
    <t xml:space="preserve">   ภายใต้การควบคุมเดียวกัน</t>
  </si>
  <si>
    <t>ประมาณการหนี้สินไม่หมุนเวียน</t>
  </si>
  <si>
    <t xml:space="preserve">   สำหรับผลประโยชน์พนักงาน</t>
  </si>
  <si>
    <t xml:space="preserve">   การเปลี่ยนแปลงในส่วนได้เสียในบริษัทย่อย </t>
  </si>
  <si>
    <t xml:space="preserve">   รวมการเปลี่ยนแปลงในส่วนได้เสียในบริษัทย่อย</t>
  </si>
  <si>
    <t>รวมรายการกับผู้ถือหุ้นที่บันทึกโดยตรงเข้าส่วนของผู้ถือหุ้น</t>
  </si>
  <si>
    <t>กระแสเงินสดจากกิจกรรมดำเนินงาน</t>
  </si>
  <si>
    <t>ค่าเสื่อมราคาและค่าตัดจำหน่าย</t>
  </si>
  <si>
    <t>ดอกเบี้ยรับ</t>
  </si>
  <si>
    <t>การเปลี่ยนแปลงในสินทรัพย์และหนี้สินดำเนินงาน</t>
  </si>
  <si>
    <t>ภาษีเงินได้จ่ายออก</t>
  </si>
  <si>
    <t>กระแสเงินสดจากกิจกรรมลงทุน</t>
  </si>
  <si>
    <t>เงินสดจ่ายเพื่อซื้อสินทรัพย์ไม่มีตัวตน</t>
  </si>
  <si>
    <t>กระแสเงินสดจากกิจกรรมจัดหาเงิน</t>
  </si>
  <si>
    <t>ดอกเบี้ยจ่าย</t>
  </si>
  <si>
    <t>เงินสดและรายการเทียบเท่าเงินสดเพิ่มขึ้น (ลดลง) สุทธิ</t>
  </si>
  <si>
    <t>รายการที่ไม่ใช่เงินสด</t>
  </si>
  <si>
    <t>3, 10</t>
  </si>
  <si>
    <t>5, 11</t>
  </si>
  <si>
    <t>ส่วนของผู้ถือหุ้นเดิมก่อนการรวมธุรกิจ</t>
  </si>
  <si>
    <t xml:space="preserve">(กลับรายการ) หนี้สูญและหนี้สงสัยจะสูญ </t>
  </si>
  <si>
    <t>กลับรายการหนี้สูญและหนี้สงสัยจะสูญ</t>
  </si>
  <si>
    <t xml:space="preserve">กำไรขาดทุนเบ็ดเสร็จอื่น </t>
  </si>
  <si>
    <t>ผลกำไรจากการวัดมูลค่าใหม่ของผลประโยชน์</t>
  </si>
  <si>
    <t>กำไรขาดทุนเบ็ดเสร็จรวมสำหรับงวด</t>
  </si>
  <si>
    <t>10, 14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</si>
  <si>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</si>
  <si>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สิ้นสุดวันที่ 30 กันยายน</t>
  </si>
  <si>
    <t>สำหรับงวดเก้าเดือน</t>
  </si>
  <si>
    <t>30 กันยายน</t>
  </si>
  <si>
    <t>เงินให้กู้ยืมระยะสั้น</t>
  </si>
  <si>
    <t>ส่วนของหนี้สินระยะยาวที่ถึงกำหนดชำระภายในหนึ่งปี</t>
  </si>
  <si>
    <t>เงินกู้ยืมระยะยาว</t>
  </si>
  <si>
    <t xml:space="preserve">WHT </t>
  </si>
  <si>
    <t xml:space="preserve">Avg. share as at </t>
  </si>
  <si>
    <t xml:space="preserve">   ยังไม่จัดสรร</t>
  </si>
  <si>
    <t xml:space="preserve">   จัดสรรแล้ว</t>
  </si>
  <si>
    <t xml:space="preserve">      ทุนสำรองตามกฎหมาย</t>
  </si>
  <si>
    <t>ทุนสำรอง</t>
  </si>
  <si>
    <t>ตามกฎหมาย</t>
  </si>
  <si>
    <t xml:space="preserve">    ส่วนของผู้ถือหุ้นเดิมก่อนการรวมธุรกิจ</t>
  </si>
  <si>
    <t xml:space="preserve">         ภายใต้การควบคุมเดียวกัน</t>
  </si>
  <si>
    <t>(เดิมชื่อ บริษัท เวนดิ้ง คอร์ปอเรชั่น จำกัด และบริษัทย่อย)</t>
  </si>
  <si>
    <t>สินทรัพย์ต้นทุนของสัญญา</t>
  </si>
  <si>
    <t>สินทรัพย์เพื่อการให้บริการ</t>
  </si>
  <si>
    <t>ประมาณการหนี้สินสำหรับผลประโยชน์พนักงาน</t>
  </si>
  <si>
    <t>ใบสำคัญแสดงสิทธิที่จะซื้อหุ้น</t>
  </si>
  <si>
    <t>รายได้จากการให้บริการตามสัญญา</t>
  </si>
  <si>
    <t>ต้นทุนจากการให้บริการตามสัญญา</t>
  </si>
  <si>
    <t>ขาดทุนจากการยกเลิกสัญญา</t>
  </si>
  <si>
    <t>ใบสำคัญ</t>
  </si>
  <si>
    <t>แสดงสิทธิ</t>
  </si>
  <si>
    <t>ที่จะซื้อหุ้น</t>
  </si>
  <si>
    <t xml:space="preserve">   การจ่ายโดยใช้หุ้นเป็นเกณฑ์</t>
  </si>
  <si>
    <t>ภาษีเงินได้</t>
  </si>
  <si>
    <t>เงินสดรับจากเงินกู้ยืมจากสถาบันการเงิน</t>
  </si>
  <si>
    <t>เงินสดจ่ายเพื่อชำระเงินกู้ยืมจากสถาบันการเงิน</t>
  </si>
  <si>
    <t>เงินสดและรายการเทียบเท่าเงินสด ณ วันที่ 1 มกราคม</t>
  </si>
  <si>
    <t>บริษัท สบาย เทคโนโลยี จำกัด (มหาชน) และบริษัทย่อย</t>
  </si>
  <si>
    <t>ค่าใช้จ่ายจากการจ่ายโดยใช้หุ้นเป็นเกณฑ์</t>
  </si>
  <si>
    <t>เงินสดจ่ายเพื่อซื้อสินทรัพย์เพื่อการให้บริการ</t>
  </si>
  <si>
    <t>สิ้นสุดวันที่ 30 มิถุนายน</t>
  </si>
  <si>
    <t>สิ้นสุดวันที่ 31 มีนาคม</t>
  </si>
  <si>
    <t>สำหรับงวดหกเดือน</t>
  </si>
  <si>
    <t>2562</t>
  </si>
  <si>
    <t>3, 4</t>
  </si>
  <si>
    <t>กำไรขาดทุนเบ็ดเสร็จอื่นสำหรับงวด - สุทธิจากภาษีเงินได้</t>
  </si>
  <si>
    <t>การแบ่งปันกำไรขาดทุนเบ็ดเสร็จรวม</t>
  </si>
  <si>
    <t>หุ้น @1THB/par</t>
  </si>
  <si>
    <t>(กลับรายการ) หนี้สูญและหนี้สงสัยจะสูญ</t>
  </si>
  <si>
    <t>Share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</si>
  <si>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</si>
  <si>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</si>
  <si>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รวมกำไรขาดทุนเบ็ดเสร็จสำหรับงวด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</si>
  <si>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</si>
  <si>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</si>
  <si>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ภาษีเงินได้นิติบุคคลค้างจ่าย</t>
  </si>
  <si>
    <t>ส่วนของเงินกู้ยืมระยะยาวที่ถึงกำหนดชำระภายในหนึ่งปี</t>
  </si>
  <si>
    <t>Check cash ending balance</t>
  </si>
  <si>
    <t>เงินให้กู้ยืมระยะยาว</t>
  </si>
  <si>
    <t>ลูกหนี้อื่น</t>
  </si>
  <si>
    <t xml:space="preserve">   กำไร</t>
  </si>
  <si>
    <t>งบกระแสเงินสด (ไม่ได้ตรวจสอบ)</t>
  </si>
  <si>
    <t>เงินสดรับจากเงินกู้ยืม</t>
  </si>
  <si>
    <t>เงินสดจ่ายเพื่อชำระเงินกู้ยืม</t>
  </si>
  <si>
    <t xml:space="preserve">เงินสดจ่ายชำระหนี้สินตามสัญญาเช่า </t>
  </si>
  <si>
    <t>ส่วนของเงินให้กู้ยืมระยะยาวที่ถึงกำหนดชำระภายในหนึ่งปี</t>
  </si>
  <si>
    <t>สินทรัพย์ทางการเงินหมุนเวียนที่เป็นหลักประกัน</t>
  </si>
  <si>
    <t>สินทรัพย์ทางการเงินไม่หมุนเวียนที่เป็นหลักประกัน</t>
  </si>
  <si>
    <t>หนี้สินตามสัญญาเช่า</t>
  </si>
  <si>
    <t>กำไรจากกิจกรรมดำเนินงาน</t>
  </si>
  <si>
    <t>หุ้นสามัญ</t>
  </si>
  <si>
    <t>มูลค่า</t>
  </si>
  <si>
    <t>ยังไม่ได้จัดสรร</t>
  </si>
  <si>
    <t>ยอดคงเหลือ ณ วันที่ 1 มกราคม 2564</t>
  </si>
  <si>
    <t>2564</t>
  </si>
  <si>
    <t>เจ้าหนี้ซื้ออุปกรณ์</t>
  </si>
  <si>
    <t>ซื้อสินทรัพย์โดยสัญญาเช่า</t>
  </si>
  <si>
    <t>เงินสดจ่ายเพื่อซื้อเงินลงทุนจากการเพิ่มทุนของบริษัทย่อย</t>
  </si>
  <si>
    <t xml:space="preserve">   หุ้นทุนออกให้ตามสิทธิ</t>
  </si>
  <si>
    <t>เงินลงทุนในการร่วมค้า</t>
  </si>
  <si>
    <t>ปรับรายการที่กระทบกำไรเป็นเงินสดรับ (จ่าย)</t>
  </si>
  <si>
    <t>เงินสดจ่ายเพื่อซื้อส่วนได้เสียในการร่วมค้า</t>
  </si>
  <si>
    <t>เงินสดจ่ายเพื่อซื้อส่วนได้เสียที่ไม่มีอำนาจควบคุม</t>
  </si>
  <si>
    <t>เงินสดรับจากหุ้นทุนออกให้ตามสิทธิ</t>
  </si>
  <si>
    <t>โอนอุปกรณ์เป็นสินทรัพย์เพื่อการให้บริการ</t>
  </si>
  <si>
    <t>กลับรายการผลขาดทุนด้านเครดิตที่คาดว่าจะเกิดขึ้นของลูกหนี้</t>
  </si>
  <si>
    <t xml:space="preserve">   การได้มาซึ่งส่วนได้เสียที่ไม่มีอำนาจควบคุม</t>
  </si>
  <si>
    <t xml:space="preserve">      โดยอำนาจควบคุมไม่เปลี่ยนแปลง</t>
  </si>
  <si>
    <t xml:space="preserve">    การเปลี่ยนแปลงในส่วนได้เสียในบริษัทย่อย </t>
  </si>
  <si>
    <t xml:space="preserve">    การได้มาซึ่งส่วนได้เสียที่ไม่มีอำนาจควบคุม</t>
  </si>
  <si>
    <t xml:space="preserve">       โดยอำนาจควบคุมไม่เปลี่ยนแปลง</t>
  </si>
  <si>
    <t xml:space="preserve">    รวมการเปลี่ยนแปลงในส่วนได้เสียในบริษัทย่อย</t>
  </si>
  <si>
    <t>เงินสดรับค่าหุ้นจากส่วนได้เสียที่ไม่มีอำนาจควบคุมในบริษัทย่อย</t>
  </si>
  <si>
    <t>ค่าความนิยม</t>
  </si>
  <si>
    <t xml:space="preserve">      ซึ่งอำนาจควบคุมเปลี่ยนแปลง</t>
  </si>
  <si>
    <t>สินทรัพย์ไม่มีตัวตนอื่น</t>
  </si>
  <si>
    <t>หนี้สินภาษีเงินได้รอการตัดบัญชี</t>
  </si>
  <si>
    <t xml:space="preserve">   เพิ่มหุ้นสามัญ </t>
  </si>
  <si>
    <t>เงินสดรับชำระคืนจากเงินให้กู้ยืม</t>
  </si>
  <si>
    <t>เงินสดจ่ายเพื่อให้กู้ยืม</t>
  </si>
  <si>
    <t>ที่ดิน อาคารและอุปกรณ์</t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</si>
  <si>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</si>
  <si>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>ยอดคงเหลือ ณ วันที่ 1 มกราคม 2565</t>
  </si>
  <si>
    <t>2565</t>
  </si>
  <si>
    <t>เงินเบิกเกินบัญชีและเงินกู้ยืมระยะสั้นจากสถาบันการเงิน</t>
  </si>
  <si>
    <t>หุ้นกู้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</si>
  <si>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</si>
  <si>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</si>
  <si>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เงินสดรับจากการออกหุ้นกู้</t>
  </si>
  <si>
    <t>เงินปันผลรับ</t>
  </si>
  <si>
    <t>เจ้าหนี้ซื้อเงินลงทุน</t>
  </si>
  <si>
    <t>ค่าใช้จ่ายในการออกหุ้นกู้</t>
  </si>
  <si>
    <t>ผลกำไรจากการวัดมูลค่าใหม่ของผลประโยชน์พนักงานที่กำหนดไว้</t>
  </si>
  <si>
    <t>ค่าตัดจำหน่ายค่าใช้จ่ายในการออกหุ้นกู้</t>
  </si>
  <si>
    <t>เงินสดรับจากการลดทุนของบริษัทย่อย</t>
  </si>
  <si>
    <t>เงินลงทุนในตราสารทุน</t>
  </si>
  <si>
    <t xml:space="preserve">   เงินทุนที่ได้รับจากผู้ถือหุ้นและการจัดสรรส่วนทุนให้ผู้ถือหุ้น</t>
  </si>
  <si>
    <t xml:space="preserve">   รวมเงินทุนที่ได้รับจากผู้ถือหุ้นและการจัดสรรส่วนทุนให้ผู้ถือหุ้น</t>
  </si>
  <si>
    <t>เงินสดจ่ายเพื่อซื้อเงินลงทุนในตราสารทุน</t>
  </si>
  <si>
    <t>เงินสดจ่ายเพื่อซื้ออาคารและอุปกรณ์</t>
  </si>
  <si>
    <t xml:space="preserve">   เงินปันผลให้ผู้ถือหุ้นของบริษัท</t>
  </si>
  <si>
    <t>เงินสดจ่ายเพื่อซื้อส่วนได้เสียในบริษัทร่วม</t>
  </si>
  <si>
    <t>เงินปันผลจ่ายให้ผู้ถือหุ้นของบริษัท</t>
  </si>
  <si>
    <t xml:space="preserve">       ซึ่งอำนาจควบคุมเปลี่ยนแปลง</t>
  </si>
  <si>
    <t>เงินลงทุนในบริษัทร่วม</t>
  </si>
  <si>
    <t>เปลี่ยนแปลงสัดส่วน</t>
  </si>
  <si>
    <t>การถือหุ้นในบริษัทย่อย</t>
  </si>
  <si>
    <t>เงินสดจ่ายล่วงหน้าเพื่อซื้อบริษัทย่อย</t>
  </si>
  <si>
    <t>สินทรัพย์ทางการเงินที่เป็นหลักประกัน (เพิ่มขึ้น) ลดลง</t>
  </si>
  <si>
    <t>การออกหุ้นทุนเพื่อซื้อตราสารทุน</t>
  </si>
  <si>
    <t>ส่วนต่างจากการเปลี่ยนแปลงสัดส่วนการถือหุ้นในบริษัทย่อย</t>
  </si>
  <si>
    <t>ผลกำไรจากการวัดมูลค่าเงินลงทุนในตราสารทุน</t>
  </si>
  <si>
    <t>ส่วนแบ่งกำไร (ขาดทุน) ของการร่วมค้าและบริษัทร่วมที่ใช้วิธีส่วนได้เสีย</t>
  </si>
  <si>
    <t>ส่วนต่างจากการ</t>
  </si>
  <si>
    <t>(กลับรายการ) ขาดทุนจากการปรับมูลค่าสินค้า</t>
  </si>
  <si>
    <t>กำไรจากการปรับมูลค่ายุติธรรมของเงินลงทุนในตราสารทุน</t>
  </si>
  <si>
    <t>เงินสดรับจากการออกหุ้นทุน</t>
  </si>
  <si>
    <t>ขาดทุนจากการยกเลิกสัญญาเช่า</t>
  </si>
  <si>
    <t>กำไร (ขาดทุน) จากการยกเลิกสัญญา</t>
  </si>
  <si>
    <t>(กำไร) ขาดทุนจากการยกเลิกสัญญา</t>
  </si>
  <si>
    <t>(กลับรายการ) ผลขาดทุนด้านเครดิตที่คาดว่าจะเกิดขึ้นของลูกหนี้</t>
  </si>
  <si>
    <t>(กำไร) ขาดทุนจากการจำหน่ายอาคารและอุปกรณ์ และสินทรัพย์ไม่มีตัวตน</t>
  </si>
  <si>
    <t>2, 5</t>
  </si>
  <si>
    <t>เงินสดรับจากการขายที่ดิน อาคารและอุปกรณ์</t>
  </si>
  <si>
    <t>ลูกหนี้ขายที่ดิน อาคารและอุปกรณ์</t>
  </si>
  <si>
    <t>ยอดคงเหลือ ณ วันที่ 30 กันยายน 2564</t>
  </si>
  <si>
    <t>สำหรับงวดเก้าเดือนสิ้นสุดวันที่ 30 กันยายน 2564</t>
  </si>
  <si>
    <t>สำหรับงวดเก้าเดือนสิ้นสุดวันที่ 30 กันยายน 2565</t>
  </si>
  <si>
    <t>ยอดคงเหลือ ณ วันที่ 30 กันยายน 2565</t>
  </si>
  <si>
    <t>เงินสดและรายการเทียบเท่าเงินสด ณ วันที่ 30 กันยายน</t>
  </si>
  <si>
    <t>ลูกหนี้เงินให้สินเชื่อที่ครบกำหนดชำระภายในหนึ่งปี</t>
  </si>
  <si>
    <t>-</t>
  </si>
  <si>
    <t>ลูกหนี้เงินให้สินเชื่อ</t>
  </si>
  <si>
    <t>อสังหาริมทรัพย์เพื่อการลงทุน</t>
  </si>
  <si>
    <t>การออกหุ้นทุนเพื่อซื้อบริษัทย่อย บริษัทร่วมและการร่วมค้า</t>
  </si>
  <si>
    <t>โอนอุปกรณ์เป็นสินทรัพย์สิทธิการใช้</t>
  </si>
  <si>
    <t>ลูกหนี้ผ่อนชำระและลูกหนี้ตามสัญญาเช่าซื้อ</t>
  </si>
  <si>
    <t xml:space="preserve">   ที่ครบกำหนดชำระภายในหนึ่งปี</t>
  </si>
  <si>
    <t xml:space="preserve">การแบ่งปันกำไร </t>
  </si>
  <si>
    <t>ส่วนแบ่งกำไรของการร่วมค้าและบริษัทร่วมที่ใช้วิธีส่วนได้เสีย</t>
  </si>
  <si>
    <t>การแบ่งปันกำไร</t>
  </si>
  <si>
    <t>กระแสเงินสดสุทธิได้มาจากการดำเนินงาน</t>
  </si>
  <si>
    <t>กระแสเงินสดสุทธิได้มาจากกิจกรรมดำเนินงาน</t>
  </si>
  <si>
    <t>กระแสเงินสดสุทธิใช้ไปในกิจกรรมลงทุน</t>
  </si>
  <si>
    <t>กระแสเงินสดสุทธิได้มาจากกิจกรรมจัดหาเงิน</t>
  </si>
  <si>
    <t>รายได้ดอกเบี้ย</t>
  </si>
  <si>
    <t>กลับรายการประมาณการหนี้สินจากการรับประกัน</t>
  </si>
  <si>
    <t xml:space="preserve">ส่วนแบ่งกำไรของการร่วมค้าและบริษัทร่วมที่ใช้วิธีส่วนได้เสีย (สุทธิจากภาษี) </t>
  </si>
  <si>
    <t>(กลับรายการ) ขาดทุนจากการด้อยค่าของอุปกรณ์</t>
  </si>
  <si>
    <t>เงินสดจ่ายจากการซื้อบริษัทย่อยสุทธิจากเงินสดที่ได้มา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</si>
</sst>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_(* #,##0_);_(* \(#,##0\);_(* &quot;-&quot;??_);_(@_)"/>
    <numFmt numFmtId="165" formatCode="_(* #,##0_);\(#,##0\);_(* &quot;-&quot;??_);_(@_)"/>
    <numFmt numFmtId="166" formatCode="#,##0\ ;\(#,##0\)"/>
    <numFmt numFmtId="167" formatCode="#,##0.00;\(#,##0.00\)"/>
    <numFmt numFmtId="168" formatCode="#,##0.00\ ;\(#,##0.00\)"/>
    <numFmt numFmtId="169" formatCode="_(* #,##0_);_(* \(#,##0\);_(* &quot;-&quot;???_);_(@_)"/>
    <numFmt numFmtId="170" formatCode="[$-1010000]d/m/yy;@"/>
    <numFmt numFmtId="171" formatCode="_(* #,##0.0_);_(* \(#,##0.0\);_(* &quot;-&quot;??_);_(@_)"/>
    <numFmt numFmtId="172" formatCode="0.0%"/>
    <numFmt numFmtId="173" formatCode="#,##0.0000\ ;\(#,##0.0000\)"/>
  </numFmts>
  <fonts count="36" x14ac:knownFonts="1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b/>
      <sz val="16"/>
      <name val="Angsana New"/>
      <family val="1"/>
    </font>
    <font>
      <sz val="16"/>
      <name val="CordiaUPC"/>
      <family val="2"/>
    </font>
    <font>
      <b/>
      <i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1"/>
      <name val="Angsana New"/>
      <family val="1"/>
    </font>
    <font>
      <b/>
      <i/>
      <sz val="15"/>
      <name val="Angsana New"/>
      <family val="1"/>
    </font>
    <font>
      <u/>
      <sz val="15"/>
      <name val="Angsana New"/>
      <family val="1"/>
    </font>
    <font>
      <sz val="15"/>
      <color theme="1"/>
      <name val="Angsana New"/>
      <family val="1"/>
    </font>
    <font>
      <sz val="16"/>
      <name val="Angsana New"/>
      <family val="1"/>
    </font>
    <font>
      <b/>
      <sz val="15"/>
      <color theme="0"/>
      <name val="Angsana New"/>
      <family val="1"/>
    </font>
    <font>
      <b/>
      <i/>
      <sz val="15"/>
      <color theme="0"/>
      <name val="Angsana New"/>
      <family val="1"/>
    </font>
    <font>
      <sz val="14"/>
      <name val="Times New Roman"/>
      <family val="1"/>
    </font>
    <font>
      <sz val="12"/>
      <name val="Times New Roman"/>
      <family val="1"/>
    </font>
    <font>
      <i/>
      <sz val="15"/>
      <color theme="1"/>
      <name val="Angsana New"/>
      <family val="1"/>
    </font>
    <font>
      <sz val="15"/>
      <color rgb="FFFF0000"/>
      <name val="Angsana New"/>
      <family val="1"/>
    </font>
    <font>
      <i/>
      <sz val="15"/>
      <color theme="0"/>
      <name val="Angsana New"/>
      <family val="1"/>
    </font>
    <font>
      <sz val="13.5"/>
      <name val="Angsana New"/>
      <family val="1"/>
    </font>
    <font>
      <sz val="15"/>
      <color indexed="9"/>
      <name val="Angsana New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5"/>
      <color theme="1"/>
      <name val="Angsana New"/>
      <family val="1"/>
    </font>
    <font>
      <sz val="14"/>
      <name val="FreesiaUPC"/>
      <family val="2"/>
      <charset val="222"/>
    </font>
    <font>
      <sz val="14"/>
      <name val="FreesiaUPC"/>
      <family val="2"/>
    </font>
    <font>
      <i/>
      <sz val="13.5"/>
      <name val="Angsana New"/>
      <family val="1"/>
    </font>
    <font>
      <b/>
      <sz val="16"/>
      <color rgb="FFFF0000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3">
    <xf numFmtId="0" fontId="0" fillId="0" borderId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9" fontId="9" fillId="0" borderId="0" applyFont="0" applyFill="0" applyBorder="0" applyAlignment="0" applyProtection="0"/>
    <xf numFmtId="0" fontId="32" fillId="0" borderId="0"/>
    <xf numFmtId="170" fontId="33" fillId="0" borderId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62">
    <xf numFmtId="0" fontId="0" fillId="0" borderId="0" xfId="0"/>
    <xf numFmtId="0" fontId="12" fillId="0" borderId="0" xfId="0" applyFont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9" fillId="0" borderId="0" xfId="0" applyNumberFormat="1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center"/>
    </xf>
    <xf numFmtId="164" fontId="13" fillId="0" borderId="0" xfId="1" applyNumberFormat="1" applyFont="1" applyFill="1"/>
    <xf numFmtId="0" fontId="16" fillId="0" borderId="0" xfId="0" applyFont="1"/>
    <xf numFmtId="43" fontId="17" fillId="0" borderId="0" xfId="0" applyNumberFormat="1" applyFont="1" applyAlignment="1">
      <alignment horizontal="center"/>
    </xf>
    <xf numFmtId="0" fontId="0" fillId="0" borderId="0" xfId="0" quotePrefix="1" applyAlignment="1">
      <alignment horizontal="left"/>
    </xf>
    <xf numFmtId="165" fontId="9" fillId="0" borderId="0" xfId="0" applyNumberFormat="1" applyFont="1" applyAlignment="1">
      <alignment horizontal="right"/>
    </xf>
    <xf numFmtId="165" fontId="9" fillId="0" borderId="0" xfId="2" applyNumberFormat="1" applyFont="1" applyFill="1" applyAlignment="1">
      <alignment horizontal="right"/>
    </xf>
    <xf numFmtId="165" fontId="9" fillId="0" borderId="0" xfId="2" applyNumberFormat="1" applyFont="1" applyFill="1" applyBorder="1" applyAlignment="1">
      <alignment horizontal="right"/>
    </xf>
    <xf numFmtId="165" fontId="18" fillId="0" borderId="0" xfId="2" applyNumberFormat="1" applyFont="1" applyFill="1"/>
    <xf numFmtId="0" fontId="0" fillId="0" borderId="0" xfId="0" applyAlignment="1">
      <alignment horizontal="left"/>
    </xf>
    <xf numFmtId="165" fontId="9" fillId="0" borderId="0" xfId="1" applyNumberFormat="1" applyFont="1" applyFill="1" applyAlignment="1">
      <alignment horizontal="right"/>
    </xf>
    <xf numFmtId="165" fontId="0" fillId="0" borderId="0" xfId="0" applyNumberFormat="1" applyAlignment="1">
      <alignment horizontal="right"/>
    </xf>
    <xf numFmtId="0" fontId="16" fillId="0" borderId="0" xfId="0" applyFont="1" applyAlignment="1">
      <alignment horizontal="center"/>
    </xf>
    <xf numFmtId="165" fontId="13" fillId="0" borderId="1" xfId="1" applyNumberFormat="1" applyFont="1" applyFill="1" applyBorder="1"/>
    <xf numFmtId="165" fontId="13" fillId="0" borderId="0" xfId="1" applyNumberFormat="1" applyFont="1" applyFill="1" applyBorder="1"/>
    <xf numFmtId="165" fontId="13" fillId="0" borderId="0" xfId="1" applyNumberFormat="1" applyFont="1" applyFill="1"/>
    <xf numFmtId="165" fontId="9" fillId="0" borderId="0" xfId="1" applyNumberFormat="1" applyFont="1" applyFill="1"/>
    <xf numFmtId="165" fontId="0" fillId="0" borderId="0" xfId="0" applyNumberFormat="1"/>
    <xf numFmtId="164" fontId="0" fillId="0" borderId="0" xfId="1" applyNumberFormat="1" applyFont="1" applyFill="1" applyBorder="1"/>
    <xf numFmtId="165" fontId="18" fillId="0" borderId="0" xfId="2" applyNumberFormat="1" applyFont="1" applyFill="1" applyBorder="1" applyAlignment="1">
      <alignment horizontal="center"/>
    </xf>
    <xf numFmtId="165" fontId="9" fillId="0" borderId="0" xfId="2" applyNumberFormat="1" applyFont="1" applyFill="1" applyBorder="1"/>
    <xf numFmtId="165" fontId="0" fillId="0" borderId="0" xfId="2" applyNumberFormat="1" applyFont="1" applyFill="1" applyBorder="1"/>
    <xf numFmtId="165" fontId="13" fillId="0" borderId="1" xfId="0" applyNumberFormat="1" applyFont="1" applyBorder="1"/>
    <xf numFmtId="165" fontId="13" fillId="0" borderId="2" xfId="1" applyNumberFormat="1" applyFont="1" applyFill="1" applyBorder="1"/>
    <xf numFmtId="164" fontId="13" fillId="0" borderId="0" xfId="1" applyNumberFormat="1" applyFont="1" applyFill="1" applyBorder="1"/>
    <xf numFmtId="37" fontId="0" fillId="0" borderId="0" xfId="0" applyNumberFormat="1" applyAlignment="1">
      <alignment horizontal="right"/>
    </xf>
    <xf numFmtId="39" fontId="0" fillId="0" borderId="0" xfId="0" applyNumberFormat="1"/>
    <xf numFmtId="165" fontId="17" fillId="0" borderId="0" xfId="0" applyNumberFormat="1" applyFont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40" fontId="0" fillId="0" borderId="0" xfId="0" applyNumberFormat="1"/>
    <xf numFmtId="0" fontId="0" fillId="0" borderId="0" xfId="0" applyAlignment="1">
      <alignment horizontal="left" indent="1"/>
    </xf>
    <xf numFmtId="165" fontId="13" fillId="0" borderId="0" xfId="1" applyNumberFormat="1" applyFont="1" applyFill="1" applyBorder="1" applyAlignment="1">
      <alignment horizontal="right"/>
    </xf>
    <xf numFmtId="165" fontId="13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165" fontId="0" fillId="0" borderId="0" xfId="2" applyNumberFormat="1" applyFont="1" applyFill="1" applyBorder="1" applyAlignment="1">
      <alignment horizontal="right"/>
    </xf>
    <xf numFmtId="165" fontId="13" fillId="0" borderId="3" xfId="1" applyNumberFormat="1" applyFont="1" applyFill="1" applyBorder="1" applyAlignment="1">
      <alignment horizontal="right"/>
    </xf>
    <xf numFmtId="166" fontId="15" fillId="0" borderId="0" xfId="0" applyNumberFormat="1" applyFont="1"/>
    <xf numFmtId="165" fontId="9" fillId="0" borderId="2" xfId="2" applyNumberFormat="1" applyFont="1" applyFill="1" applyBorder="1"/>
    <xf numFmtId="165" fontId="9" fillId="0" borderId="0" xfId="0" applyNumberFormat="1" applyFont="1"/>
    <xf numFmtId="0" fontId="9" fillId="0" borderId="0" xfId="0" applyFont="1"/>
    <xf numFmtId="49" fontId="0" fillId="0" borderId="0" xfId="0" applyNumberFormat="1"/>
    <xf numFmtId="165" fontId="13" fillId="0" borderId="2" xfId="0" applyNumberFormat="1" applyFont="1" applyBorder="1"/>
    <xf numFmtId="165" fontId="13" fillId="0" borderId="0" xfId="0" applyNumberFormat="1" applyFont="1"/>
    <xf numFmtId="0" fontId="20" fillId="0" borderId="0" xfId="0" applyFont="1"/>
    <xf numFmtId="0" fontId="21" fillId="0" borderId="0" xfId="0" applyFont="1" applyAlignment="1">
      <alignment horizontal="center"/>
    </xf>
    <xf numFmtId="164" fontId="20" fillId="0" borderId="0" xfId="1" applyNumberFormat="1" applyFont="1" applyFill="1" applyBorder="1"/>
    <xf numFmtId="43" fontId="13" fillId="0" borderId="0" xfId="1" applyFont="1" applyFill="1" applyBorder="1"/>
    <xf numFmtId="167" fontId="0" fillId="0" borderId="0" xfId="0" applyNumberFormat="1"/>
    <xf numFmtId="37" fontId="0" fillId="0" borderId="0" xfId="0" applyNumberFormat="1"/>
    <xf numFmtId="0" fontId="13" fillId="0" borderId="0" xfId="3" applyFont="1"/>
    <xf numFmtId="0" fontId="9" fillId="0" borderId="0" xfId="3" applyFont="1"/>
    <xf numFmtId="0" fontId="10" fillId="0" borderId="0" xfId="3" applyFont="1"/>
    <xf numFmtId="0" fontId="18" fillId="0" borderId="0" xfId="3" applyFont="1"/>
    <xf numFmtId="0" fontId="16" fillId="0" borderId="0" xfId="3" applyFont="1" applyAlignment="1">
      <alignment horizontal="center"/>
    </xf>
    <xf numFmtId="0" fontId="14" fillId="0" borderId="0" xfId="3" applyFont="1" applyAlignment="1">
      <alignment horizontal="center"/>
    </xf>
    <xf numFmtId="49" fontId="18" fillId="0" borderId="0" xfId="3" applyNumberFormat="1" applyFont="1" applyAlignment="1">
      <alignment horizontal="center"/>
    </xf>
    <xf numFmtId="49" fontId="9" fillId="0" borderId="0" xfId="3" applyNumberFormat="1" applyFont="1" applyAlignment="1">
      <alignment horizontal="center"/>
    </xf>
    <xf numFmtId="43" fontId="9" fillId="0" borderId="0" xfId="3" applyNumberFormat="1" applyFont="1"/>
    <xf numFmtId="0" fontId="18" fillId="0" borderId="0" xfId="3" applyFont="1" applyAlignment="1">
      <alignment horizontal="left"/>
    </xf>
    <xf numFmtId="165" fontId="9" fillId="0" borderId="0" xfId="3" applyNumberFormat="1" applyFont="1" applyAlignment="1">
      <alignment horizontal="right"/>
    </xf>
    <xf numFmtId="0" fontId="18" fillId="0" borderId="0" xfId="3" applyFont="1" applyAlignment="1">
      <alignment horizontal="center"/>
    </xf>
    <xf numFmtId="165" fontId="13" fillId="0" borderId="3" xfId="3" applyNumberFormat="1" applyFont="1" applyBorder="1" applyAlignment="1">
      <alignment horizontal="right"/>
    </xf>
    <xf numFmtId="165" fontId="13" fillId="0" borderId="0" xfId="3" applyNumberFormat="1" applyFont="1" applyAlignment="1">
      <alignment horizontal="right"/>
    </xf>
    <xf numFmtId="165" fontId="18" fillId="0" borderId="0" xfId="3" applyNumberFormat="1" applyFont="1" applyAlignment="1">
      <alignment horizontal="right"/>
    </xf>
    <xf numFmtId="0" fontId="13" fillId="0" borderId="0" xfId="0" applyFont="1" applyAlignment="1">
      <alignment horizontal="left"/>
    </xf>
    <xf numFmtId="165" fontId="13" fillId="0" borderId="0" xfId="2" applyNumberFormat="1" applyFont="1" applyFill="1" applyBorder="1" applyAlignment="1">
      <alignment horizontal="right"/>
    </xf>
    <xf numFmtId="165" fontId="13" fillId="0" borderId="0" xfId="2" applyNumberFormat="1" applyFont="1" applyFill="1" applyAlignment="1">
      <alignment horizontal="right"/>
    </xf>
    <xf numFmtId="165" fontId="13" fillId="0" borderId="1" xfId="2" applyNumberFormat="1" applyFont="1" applyFill="1" applyBorder="1" applyAlignment="1">
      <alignment horizontal="right"/>
    </xf>
    <xf numFmtId="0" fontId="18" fillId="0" borderId="0" xfId="0" applyFont="1" applyAlignment="1">
      <alignment horizontal="left"/>
    </xf>
    <xf numFmtId="37" fontId="9" fillId="0" borderId="0" xfId="3" applyNumberFormat="1" applyFont="1" applyAlignment="1">
      <alignment horizontal="center"/>
    </xf>
    <xf numFmtId="37" fontId="9" fillId="0" borderId="0" xfId="3" applyNumberFormat="1" applyFont="1"/>
    <xf numFmtId="40" fontId="9" fillId="0" borderId="0" xfId="3" applyNumberFormat="1" applyFont="1"/>
    <xf numFmtId="0" fontId="0" fillId="0" borderId="0" xfId="3" applyFont="1"/>
    <xf numFmtId="14" fontId="9" fillId="0" borderId="0" xfId="3" applyNumberFormat="1" applyFont="1" applyAlignment="1">
      <alignment horizontal="left"/>
    </xf>
    <xf numFmtId="40" fontId="0" fillId="0" borderId="0" xfId="3" applyNumberFormat="1" applyFont="1"/>
    <xf numFmtId="0" fontId="22" fillId="0" borderId="0" xfId="3" applyFont="1"/>
    <xf numFmtId="0" fontId="19" fillId="0" borderId="0" xfId="3" applyFont="1"/>
    <xf numFmtId="0" fontId="23" fillId="0" borderId="0" xfId="3" applyFont="1"/>
    <xf numFmtId="0" fontId="9" fillId="0" borderId="0" xfId="3" applyFont="1" applyAlignment="1">
      <alignment horizontal="left"/>
    </xf>
    <xf numFmtId="0" fontId="9" fillId="0" borderId="0" xfId="3" applyFont="1" applyAlignment="1">
      <alignment horizontal="center"/>
    </xf>
    <xf numFmtId="0" fontId="0" fillId="0" borderId="0" xfId="3" applyFont="1" applyAlignment="1">
      <alignment horizontal="left"/>
    </xf>
    <xf numFmtId="165" fontId="13" fillId="0" borderId="0" xfId="3" applyNumberFormat="1" applyFont="1" applyAlignment="1">
      <alignment horizontal="center"/>
    </xf>
    <xf numFmtId="165" fontId="9" fillId="0" borderId="0" xfId="3" applyNumberFormat="1" applyFont="1" applyAlignment="1">
      <alignment horizontal="center"/>
    </xf>
    <xf numFmtId="165" fontId="13" fillId="0" borderId="2" xfId="2" applyNumberFormat="1" applyFont="1" applyFill="1" applyBorder="1" applyAlignment="1">
      <alignment horizontal="right"/>
    </xf>
    <xf numFmtId="0" fontId="13" fillId="0" borderId="0" xfId="3" applyFont="1" applyAlignment="1">
      <alignment horizontal="left"/>
    </xf>
    <xf numFmtId="43" fontId="9" fillId="0" borderId="0" xfId="1" applyFont="1" applyFill="1"/>
    <xf numFmtId="0" fontId="24" fillId="0" borderId="0" xfId="3" applyFont="1" applyAlignment="1">
      <alignment horizontal="center"/>
    </xf>
    <xf numFmtId="0" fontId="16" fillId="0" borderId="0" xfId="3" applyFont="1" applyAlignment="1">
      <alignment horizontal="left"/>
    </xf>
    <xf numFmtId="165" fontId="9" fillId="0" borderId="3" xfId="3" applyNumberFormat="1" applyFont="1" applyBorder="1" applyAlignment="1">
      <alignment horizontal="right"/>
    </xf>
    <xf numFmtId="165" fontId="13" fillId="0" borderId="1" xfId="3" applyNumberFormat="1" applyFont="1" applyBorder="1" applyAlignment="1">
      <alignment horizontal="right"/>
    </xf>
    <xf numFmtId="165" fontId="9" fillId="0" borderId="3" xfId="2" applyNumberFormat="1" applyFont="1" applyFill="1" applyBorder="1" applyAlignment="1">
      <alignment horizontal="right"/>
    </xf>
    <xf numFmtId="165" fontId="13" fillId="0" borderId="2" xfId="3" applyNumberFormat="1" applyFont="1" applyBorder="1" applyAlignment="1">
      <alignment horizontal="right"/>
    </xf>
    <xf numFmtId="165" fontId="9" fillId="0" borderId="3" xfId="1" applyNumberFormat="1" applyFont="1" applyFill="1" applyBorder="1"/>
    <xf numFmtId="165" fontId="18" fillId="0" borderId="0" xfId="2" applyNumberFormat="1" applyFont="1" applyFill="1" applyBorder="1" applyAlignment="1">
      <alignment horizontal="right"/>
    </xf>
    <xf numFmtId="43" fontId="0" fillId="0" borderId="0" xfId="1" applyFont="1" applyFill="1"/>
    <xf numFmtId="40" fontId="0" fillId="0" borderId="0" xfId="0" applyNumberFormat="1" applyAlignment="1">
      <alignment horizontal="right"/>
    </xf>
    <xf numFmtId="0" fontId="0" fillId="2" borderId="0" xfId="0" applyFill="1" applyAlignment="1">
      <alignment horizontal="center"/>
    </xf>
    <xf numFmtId="0" fontId="9" fillId="2" borderId="0" xfId="0" applyFont="1" applyFill="1" applyAlignment="1">
      <alignment horizontal="center"/>
    </xf>
    <xf numFmtId="165" fontId="9" fillId="2" borderId="0" xfId="1" applyNumberFormat="1" applyFont="1" applyFill="1" applyBorder="1"/>
    <xf numFmtId="165" fontId="13" fillId="2" borderId="1" xfId="0" applyNumberFormat="1" applyFont="1" applyFill="1" applyBorder="1"/>
    <xf numFmtId="164" fontId="13" fillId="2" borderId="0" xfId="1" applyNumberFormat="1" applyFont="1" applyFill="1" applyBorder="1"/>
    <xf numFmtId="37" fontId="0" fillId="2" borderId="0" xfId="0" applyNumberFormat="1" applyFill="1" applyAlignment="1">
      <alignment horizontal="right"/>
    </xf>
    <xf numFmtId="164" fontId="0" fillId="2" borderId="0" xfId="1" applyNumberFormat="1" applyFont="1" applyFill="1"/>
    <xf numFmtId="165" fontId="9" fillId="2" borderId="2" xfId="0" applyNumberFormat="1" applyFont="1" applyFill="1" applyBorder="1"/>
    <xf numFmtId="165" fontId="13" fillId="2" borderId="0" xfId="0" applyNumberFormat="1" applyFont="1" applyFill="1"/>
    <xf numFmtId="165" fontId="0" fillId="2" borderId="0" xfId="0" applyNumberFormat="1" applyFill="1"/>
    <xf numFmtId="165" fontId="13" fillId="2" borderId="2" xfId="0" applyNumberFormat="1" applyFont="1" applyFill="1" applyBorder="1"/>
    <xf numFmtId="43" fontId="0" fillId="2" borderId="0" xfId="1" applyFont="1" applyFill="1"/>
    <xf numFmtId="40" fontId="0" fillId="2" borderId="0" xfId="0" applyNumberFormat="1" applyFill="1"/>
    <xf numFmtId="164" fontId="0" fillId="0" borderId="0" xfId="1" applyNumberFormat="1" applyFont="1" applyFill="1"/>
    <xf numFmtId="165" fontId="9" fillId="0" borderId="0" xfId="1" applyNumberFormat="1" applyFont="1" applyFill="1" applyBorder="1"/>
    <xf numFmtId="165" fontId="9" fillId="0" borderId="0" xfId="1" applyNumberFormat="1" applyFont="1" applyFill="1" applyBorder="1" applyAlignment="1">
      <alignment horizontal="right"/>
    </xf>
    <xf numFmtId="165" fontId="13" fillId="0" borderId="1" xfId="1" applyNumberFormat="1" applyFont="1" applyFill="1" applyBorder="1" applyAlignment="1">
      <alignment horizontal="right"/>
    </xf>
    <xf numFmtId="37" fontId="9" fillId="0" borderId="0" xfId="0" applyNumberFormat="1" applyFont="1"/>
    <xf numFmtId="43" fontId="9" fillId="0" borderId="0" xfId="0" applyNumberFormat="1" applyFont="1"/>
    <xf numFmtId="165" fontId="13" fillId="0" borderId="4" xfId="1" applyNumberFormat="1" applyFont="1" applyFill="1" applyBorder="1"/>
    <xf numFmtId="168" fontId="0" fillId="0" borderId="2" xfId="0" applyNumberFormat="1" applyBorder="1"/>
    <xf numFmtId="168" fontId="0" fillId="0" borderId="0" xfId="0" applyNumberFormat="1"/>
    <xf numFmtId="168" fontId="13" fillId="0" borderId="0" xfId="0" applyNumberFormat="1" applyFont="1"/>
    <xf numFmtId="14" fontId="9" fillId="0" borderId="0" xfId="1" applyNumberFormat="1" applyFont="1" applyFill="1" applyAlignment="1">
      <alignment horizontal="center"/>
    </xf>
    <xf numFmtId="0" fontId="10" fillId="0" borderId="0" xfId="0" applyFont="1" applyAlignment="1">
      <alignment horizontal="left"/>
    </xf>
    <xf numFmtId="165" fontId="0" fillId="0" borderId="3" xfId="2" applyNumberFormat="1" applyFont="1" applyFill="1" applyBorder="1" applyAlignment="1">
      <alignment horizontal="right"/>
    </xf>
    <xf numFmtId="165" fontId="0" fillId="0" borderId="0" xfId="2" applyNumberFormat="1" applyFont="1" applyFill="1" applyAlignment="1">
      <alignment horizontal="right"/>
    </xf>
    <xf numFmtId="165" fontId="9" fillId="0" borderId="0" xfId="8" applyNumberFormat="1" applyFont="1" applyAlignment="1">
      <alignment horizontal="right"/>
    </xf>
    <xf numFmtId="165" fontId="9" fillId="0" borderId="3" xfId="8" applyNumberFormat="1" applyFont="1" applyBorder="1" applyAlignment="1">
      <alignment horizontal="right"/>
    </xf>
    <xf numFmtId="165" fontId="9" fillId="0" borderId="0" xfId="9" applyNumberFormat="1" applyFont="1" applyAlignment="1">
      <alignment horizontal="right"/>
    </xf>
    <xf numFmtId="0" fontId="13" fillId="3" borderId="0" xfId="3" applyFont="1" applyFill="1"/>
    <xf numFmtId="49" fontId="18" fillId="3" borderId="0" xfId="3" applyNumberFormat="1" applyFont="1" applyFill="1" applyAlignment="1">
      <alignment horizontal="center"/>
    </xf>
    <xf numFmtId="43" fontId="9" fillId="3" borderId="0" xfId="3" applyNumberFormat="1" applyFont="1" applyFill="1"/>
    <xf numFmtId="165" fontId="9" fillId="3" borderId="0" xfId="8" applyNumberFormat="1" applyFont="1" applyFill="1" applyAlignment="1">
      <alignment horizontal="right"/>
    </xf>
    <xf numFmtId="165" fontId="13" fillId="3" borderId="0" xfId="3" applyNumberFormat="1" applyFont="1" applyFill="1" applyAlignment="1">
      <alignment horizontal="right"/>
    </xf>
    <xf numFmtId="165" fontId="9" fillId="3" borderId="0" xfId="3" applyNumberFormat="1" applyFont="1" applyFill="1" applyAlignment="1">
      <alignment horizontal="right"/>
    </xf>
    <xf numFmtId="165" fontId="9" fillId="3" borderId="0" xfId="9" applyNumberFormat="1" applyFont="1" applyFill="1" applyAlignment="1">
      <alignment horizontal="right"/>
    </xf>
    <xf numFmtId="165" fontId="13" fillId="3" borderId="0" xfId="2" applyNumberFormat="1" applyFont="1" applyFill="1" applyBorder="1" applyAlignment="1">
      <alignment horizontal="right"/>
    </xf>
    <xf numFmtId="165" fontId="9" fillId="3" borderId="0" xfId="2" applyNumberFormat="1" applyFont="1" applyFill="1" applyBorder="1" applyAlignment="1">
      <alignment horizontal="right"/>
    </xf>
    <xf numFmtId="165" fontId="9" fillId="3" borderId="0" xfId="2" applyNumberFormat="1" applyFont="1" applyFill="1" applyAlignment="1">
      <alignment horizontal="right"/>
    </xf>
    <xf numFmtId="165" fontId="0" fillId="3" borderId="0" xfId="2" applyNumberFormat="1" applyFont="1" applyFill="1" applyBorder="1" applyAlignment="1">
      <alignment horizontal="right"/>
    </xf>
    <xf numFmtId="165" fontId="0" fillId="3" borderId="0" xfId="2" applyNumberFormat="1" applyFont="1" applyFill="1" applyAlignment="1">
      <alignment horizontal="right"/>
    </xf>
    <xf numFmtId="165" fontId="13" fillId="3" borderId="0" xfId="2" applyNumberFormat="1" applyFont="1" applyFill="1" applyAlignment="1">
      <alignment horizontal="right"/>
    </xf>
    <xf numFmtId="165" fontId="13" fillId="3" borderId="0" xfId="1" applyNumberFormat="1" applyFont="1" applyFill="1" applyBorder="1" applyAlignment="1">
      <alignment horizontal="right"/>
    </xf>
    <xf numFmtId="43" fontId="9" fillId="3" borderId="0" xfId="0" applyNumberFormat="1" applyFont="1" applyFill="1"/>
    <xf numFmtId="165" fontId="9" fillId="3" borderId="0" xfId="1" applyNumberFormat="1" applyFont="1" applyFill="1" applyBorder="1"/>
    <xf numFmtId="165" fontId="9" fillId="3" borderId="0" xfId="2" applyNumberFormat="1" applyFont="1" applyFill="1" applyBorder="1"/>
    <xf numFmtId="165" fontId="13" fillId="3" borderId="0" xfId="1" applyNumberFormat="1" applyFont="1" applyFill="1" applyBorder="1"/>
    <xf numFmtId="165" fontId="13" fillId="3" borderId="0" xfId="0" applyNumberFormat="1" applyFont="1" applyFill="1"/>
    <xf numFmtId="165" fontId="9" fillId="3" borderId="0" xfId="0" applyNumberFormat="1" applyFont="1" applyFill="1"/>
    <xf numFmtId="37" fontId="9" fillId="3" borderId="0" xfId="0" applyNumberFormat="1" applyFont="1" applyFill="1"/>
    <xf numFmtId="168" fontId="0" fillId="3" borderId="0" xfId="0" applyNumberFormat="1" applyFill="1"/>
    <xf numFmtId="0" fontId="9" fillId="3" borderId="0" xfId="3" applyFont="1" applyFill="1"/>
    <xf numFmtId="168" fontId="13" fillId="3" borderId="0" xfId="0" applyNumberFormat="1" applyFont="1" applyFill="1"/>
    <xf numFmtId="165" fontId="18" fillId="3" borderId="0" xfId="2" applyNumberFormat="1" applyFont="1" applyFill="1" applyBorder="1" applyAlignment="1">
      <alignment horizontal="right"/>
    </xf>
    <xf numFmtId="40" fontId="9" fillId="3" borderId="0" xfId="3" applyNumberFormat="1" applyFont="1" applyFill="1"/>
    <xf numFmtId="14" fontId="9" fillId="3" borderId="0" xfId="1" applyNumberFormat="1" applyFont="1" applyFill="1" applyAlignment="1">
      <alignment horizontal="center"/>
    </xf>
    <xf numFmtId="40" fontId="0" fillId="3" borderId="0" xfId="3" applyNumberFormat="1" applyFont="1" applyFill="1"/>
    <xf numFmtId="0" fontId="13" fillId="3" borderId="0" xfId="3" applyFont="1" applyFill="1" applyAlignment="1">
      <alignment horizontal="center"/>
    </xf>
    <xf numFmtId="0" fontId="18" fillId="3" borderId="0" xfId="3" applyFont="1" applyFill="1" applyAlignment="1">
      <alignment horizontal="center"/>
    </xf>
    <xf numFmtId="37" fontId="9" fillId="3" borderId="0" xfId="3" applyNumberFormat="1" applyFont="1" applyFill="1"/>
    <xf numFmtId="0" fontId="18" fillId="3" borderId="0" xfId="3" applyFont="1" applyFill="1"/>
    <xf numFmtId="0" fontId="13" fillId="4" borderId="0" xfId="3" applyFont="1" applyFill="1"/>
    <xf numFmtId="49" fontId="18" fillId="4" borderId="0" xfId="3" applyNumberFormat="1" applyFont="1" applyFill="1" applyAlignment="1">
      <alignment horizontal="center"/>
    </xf>
    <xf numFmtId="43" fontId="9" fillId="4" borderId="0" xfId="3" applyNumberFormat="1" applyFont="1" applyFill="1"/>
    <xf numFmtId="165" fontId="9" fillId="4" borderId="0" xfId="8" applyNumberFormat="1" applyFont="1" applyFill="1" applyAlignment="1">
      <alignment horizontal="right"/>
    </xf>
    <xf numFmtId="165" fontId="13" fillId="4" borderId="0" xfId="3" applyNumberFormat="1" applyFont="1" applyFill="1" applyAlignment="1">
      <alignment horizontal="right"/>
    </xf>
    <xf numFmtId="165" fontId="9" fillId="4" borderId="0" xfId="3" applyNumberFormat="1" applyFont="1" applyFill="1" applyAlignment="1">
      <alignment horizontal="right"/>
    </xf>
    <xf numFmtId="165" fontId="13" fillId="4" borderId="0" xfId="2" applyNumberFormat="1" applyFont="1" applyFill="1" applyBorder="1" applyAlignment="1">
      <alignment horizontal="right"/>
    </xf>
    <xf numFmtId="165" fontId="9" fillId="4" borderId="0" xfId="2" applyNumberFormat="1" applyFont="1" applyFill="1" applyBorder="1" applyAlignment="1">
      <alignment horizontal="right"/>
    </xf>
    <xf numFmtId="165" fontId="9" fillId="4" borderId="0" xfId="2" applyNumberFormat="1" applyFont="1" applyFill="1" applyAlignment="1">
      <alignment horizontal="right"/>
    </xf>
    <xf numFmtId="165" fontId="0" fillId="4" borderId="0" xfId="2" applyNumberFormat="1" applyFont="1" applyFill="1" applyBorder="1" applyAlignment="1">
      <alignment horizontal="right"/>
    </xf>
    <xf numFmtId="165" fontId="0" fillId="4" borderId="0" xfId="2" applyNumberFormat="1" applyFont="1" applyFill="1" applyAlignment="1">
      <alignment horizontal="right"/>
    </xf>
    <xf numFmtId="165" fontId="13" fillId="4" borderId="0" xfId="2" applyNumberFormat="1" applyFont="1" applyFill="1" applyAlignment="1">
      <alignment horizontal="right"/>
    </xf>
    <xf numFmtId="165" fontId="13" fillId="4" borderId="0" xfId="1" applyNumberFormat="1" applyFont="1" applyFill="1" applyBorder="1" applyAlignment="1">
      <alignment horizontal="right"/>
    </xf>
    <xf numFmtId="43" fontId="9" fillId="4" borderId="0" xfId="0" applyNumberFormat="1" applyFont="1" applyFill="1"/>
    <xf numFmtId="165" fontId="9" fillId="4" borderId="0" xfId="1" applyNumberFormat="1" applyFont="1" applyFill="1" applyBorder="1"/>
    <xf numFmtId="165" fontId="9" fillId="4" borderId="0" xfId="2" applyNumberFormat="1" applyFont="1" applyFill="1" applyBorder="1"/>
    <xf numFmtId="165" fontId="13" fillId="4" borderId="0" xfId="1" applyNumberFormat="1" applyFont="1" applyFill="1" applyBorder="1"/>
    <xf numFmtId="165" fontId="13" fillId="4" borderId="0" xfId="0" applyNumberFormat="1" applyFont="1" applyFill="1"/>
    <xf numFmtId="165" fontId="9" fillId="4" borderId="0" xfId="0" applyNumberFormat="1" applyFont="1" applyFill="1"/>
    <xf numFmtId="37" fontId="9" fillId="4" borderId="0" xfId="0" applyNumberFormat="1" applyFont="1" applyFill="1"/>
    <xf numFmtId="168" fontId="0" fillId="4" borderId="0" xfId="0" applyNumberFormat="1" applyFill="1"/>
    <xf numFmtId="0" fontId="9" fillId="4" borderId="0" xfId="3" applyFont="1" applyFill="1"/>
    <xf numFmtId="168" fontId="13" fillId="4" borderId="0" xfId="0" applyNumberFormat="1" applyFont="1" applyFill="1"/>
    <xf numFmtId="40" fontId="9" fillId="4" borderId="0" xfId="3" applyNumberFormat="1" applyFont="1" applyFill="1"/>
    <xf numFmtId="14" fontId="9" fillId="4" borderId="0" xfId="1" applyNumberFormat="1" applyFont="1" applyFill="1" applyAlignment="1">
      <alignment horizontal="center"/>
    </xf>
    <xf numFmtId="40" fontId="0" fillId="4" borderId="0" xfId="3" applyNumberFormat="1" applyFont="1" applyFill="1"/>
    <xf numFmtId="0" fontId="13" fillId="4" borderId="0" xfId="3" applyFont="1" applyFill="1" applyAlignment="1">
      <alignment horizontal="center"/>
    </xf>
    <xf numFmtId="0" fontId="18" fillId="4" borderId="0" xfId="3" applyFont="1" applyFill="1" applyAlignment="1">
      <alignment horizontal="center"/>
    </xf>
    <xf numFmtId="37" fontId="9" fillId="4" borderId="0" xfId="3" applyNumberFormat="1" applyFont="1" applyFill="1"/>
    <xf numFmtId="0" fontId="18" fillId="4" borderId="0" xfId="3" applyFont="1" applyFill="1"/>
    <xf numFmtId="0" fontId="0" fillId="4" borderId="0" xfId="0" applyFill="1"/>
    <xf numFmtId="0" fontId="0" fillId="4" borderId="0" xfId="0" applyFill="1" applyAlignment="1">
      <alignment horizontal="center"/>
    </xf>
    <xf numFmtId="0" fontId="9" fillId="4" borderId="0" xfId="0" applyFont="1" applyFill="1" applyAlignment="1">
      <alignment horizontal="center"/>
    </xf>
    <xf numFmtId="43" fontId="17" fillId="4" borderId="0" xfId="0" applyNumberFormat="1" applyFont="1" applyFill="1" applyAlignment="1">
      <alignment horizontal="center"/>
    </xf>
    <xf numFmtId="165" fontId="9" fillId="4" borderId="0" xfId="0" applyNumberFormat="1" applyFont="1" applyFill="1" applyAlignment="1">
      <alignment horizontal="right"/>
    </xf>
    <xf numFmtId="164" fontId="13" fillId="4" borderId="0" xfId="1" applyNumberFormat="1" applyFont="1" applyFill="1" applyBorder="1"/>
    <xf numFmtId="37" fontId="0" fillId="4" borderId="0" xfId="0" applyNumberFormat="1" applyFill="1" applyAlignment="1">
      <alignment horizontal="right"/>
    </xf>
    <xf numFmtId="165" fontId="9" fillId="4" borderId="0" xfId="1" applyNumberFormat="1" applyFont="1" applyFill="1" applyBorder="1" applyAlignment="1">
      <alignment horizontal="right"/>
    </xf>
    <xf numFmtId="165" fontId="0" fillId="4" borderId="0" xfId="1" applyNumberFormat="1" applyFont="1" applyFill="1" applyBorder="1" applyAlignment="1">
      <alignment horizontal="right"/>
    </xf>
    <xf numFmtId="164" fontId="0" fillId="4" borderId="0" xfId="1" applyNumberFormat="1" applyFont="1" applyFill="1"/>
    <xf numFmtId="165" fontId="0" fillId="4" borderId="0" xfId="0" applyNumberFormat="1" applyFill="1"/>
    <xf numFmtId="43" fontId="0" fillId="4" borderId="0" xfId="1" applyFont="1" applyFill="1"/>
    <xf numFmtId="40" fontId="0" fillId="4" borderId="0" xfId="0" applyNumberFormat="1" applyFill="1"/>
    <xf numFmtId="165" fontId="13" fillId="4" borderId="1" xfId="1" applyNumberFormat="1" applyFont="1" applyFill="1" applyBorder="1"/>
    <xf numFmtId="165" fontId="13" fillId="4" borderId="1" xfId="0" applyNumberFormat="1" applyFont="1" applyFill="1" applyBorder="1"/>
    <xf numFmtId="165" fontId="13" fillId="4" borderId="2" xfId="1" applyNumberFormat="1" applyFont="1" applyFill="1" applyBorder="1"/>
    <xf numFmtId="165" fontId="13" fillId="4" borderId="1" xfId="1" applyNumberFormat="1" applyFont="1" applyFill="1" applyBorder="1" applyAlignment="1">
      <alignment horizontal="right"/>
    </xf>
    <xf numFmtId="165" fontId="13" fillId="4" borderId="3" xfId="1" applyNumberFormat="1" applyFont="1" applyFill="1" applyBorder="1" applyAlignment="1">
      <alignment horizontal="right"/>
    </xf>
    <xf numFmtId="165" fontId="13" fillId="4" borderId="2" xfId="0" applyNumberFormat="1" applyFont="1" applyFill="1" applyBorder="1"/>
    <xf numFmtId="0" fontId="10" fillId="4" borderId="0" xfId="0" applyFont="1" applyFill="1" applyAlignment="1">
      <alignment horizontal="left"/>
    </xf>
    <xf numFmtId="43" fontId="13" fillId="4" borderId="0" xfId="1" applyFont="1" applyFill="1" applyBorder="1"/>
    <xf numFmtId="40" fontId="0" fillId="4" borderId="0" xfId="0" applyNumberFormat="1" applyFill="1" applyAlignment="1">
      <alignment horizontal="right"/>
    </xf>
    <xf numFmtId="0" fontId="0" fillId="3" borderId="0" xfId="0" applyFill="1"/>
    <xf numFmtId="0" fontId="0" fillId="3" borderId="0" xfId="0" applyFill="1" applyAlignment="1">
      <alignment horizontal="center"/>
    </xf>
    <xf numFmtId="0" fontId="9" fillId="3" borderId="0" xfId="0" applyFont="1" applyFill="1" applyAlignment="1">
      <alignment horizontal="center"/>
    </xf>
    <xf numFmtId="43" fontId="17" fillId="3" borderId="0" xfId="0" applyNumberFormat="1" applyFont="1" applyFill="1" applyAlignment="1">
      <alignment horizontal="center"/>
    </xf>
    <xf numFmtId="165" fontId="9" fillId="3" borderId="0" xfId="0" applyNumberFormat="1" applyFont="1" applyFill="1" applyAlignment="1">
      <alignment horizontal="right"/>
    </xf>
    <xf numFmtId="165" fontId="9" fillId="3" borderId="0" xfId="1" applyNumberFormat="1" applyFont="1" applyFill="1" applyAlignment="1">
      <alignment horizontal="right"/>
    </xf>
    <xf numFmtId="165" fontId="18" fillId="3" borderId="0" xfId="2" applyNumberFormat="1" applyFont="1" applyFill="1" applyBorder="1" applyAlignment="1">
      <alignment horizontal="center"/>
    </xf>
    <xf numFmtId="164" fontId="13" fillId="3" borderId="0" xfId="1" applyNumberFormat="1" applyFont="1" applyFill="1" applyBorder="1"/>
    <xf numFmtId="37" fontId="0" fillId="3" borderId="0" xfId="0" applyNumberFormat="1" applyFill="1" applyAlignment="1">
      <alignment horizontal="right"/>
    </xf>
    <xf numFmtId="165" fontId="9" fillId="3" borderId="0" xfId="1" applyNumberFormat="1" applyFont="1" applyFill="1" applyBorder="1" applyAlignment="1">
      <alignment horizontal="right"/>
    </xf>
    <xf numFmtId="165" fontId="0" fillId="3" borderId="0" xfId="1" applyNumberFormat="1" applyFont="1" applyFill="1" applyBorder="1" applyAlignment="1">
      <alignment horizontal="right"/>
    </xf>
    <xf numFmtId="165" fontId="0" fillId="3" borderId="0" xfId="0" applyNumberFormat="1" applyFill="1" applyAlignment="1">
      <alignment horizontal="right"/>
    </xf>
    <xf numFmtId="164" fontId="0" fillId="3" borderId="0" xfId="1" applyNumberFormat="1" applyFont="1" applyFill="1"/>
    <xf numFmtId="165" fontId="0" fillId="3" borderId="0" xfId="0" applyNumberFormat="1" applyFill="1"/>
    <xf numFmtId="43" fontId="0" fillId="3" borderId="0" xfId="1" applyFont="1" applyFill="1"/>
    <xf numFmtId="40" fontId="0" fillId="3" borderId="0" xfId="0" applyNumberFormat="1" applyFill="1"/>
    <xf numFmtId="165" fontId="18" fillId="3" borderId="0" xfId="1" applyNumberFormat="1" applyFont="1" applyFill="1" applyBorder="1" applyAlignment="1">
      <alignment horizontal="center"/>
    </xf>
    <xf numFmtId="165" fontId="17" fillId="3" borderId="0" xfId="0" applyNumberFormat="1" applyFont="1" applyFill="1" applyAlignment="1">
      <alignment horizontal="right"/>
    </xf>
    <xf numFmtId="164" fontId="0" fillId="3" borderId="0" xfId="1" applyNumberFormat="1" applyFont="1" applyFill="1" applyBorder="1"/>
    <xf numFmtId="164" fontId="20" fillId="3" borderId="0" xfId="1" applyNumberFormat="1" applyFont="1" applyFill="1" applyBorder="1"/>
    <xf numFmtId="43" fontId="0" fillId="3" borderId="0" xfId="1" applyFont="1" applyFill="1" applyBorder="1"/>
    <xf numFmtId="0" fontId="10" fillId="3" borderId="0" xfId="0" applyFont="1" applyFill="1" applyAlignment="1">
      <alignment horizontal="left"/>
    </xf>
    <xf numFmtId="43" fontId="13" fillId="3" borderId="0" xfId="1" applyFont="1" applyFill="1" applyBorder="1"/>
    <xf numFmtId="40" fontId="0" fillId="3" borderId="0" xfId="0" applyNumberFormat="1" applyFill="1" applyAlignment="1">
      <alignment horizontal="right"/>
    </xf>
    <xf numFmtId="0" fontId="16" fillId="0" borderId="0" xfId="3" applyFont="1"/>
    <xf numFmtId="43" fontId="18" fillId="0" borderId="0" xfId="1" applyFont="1" applyFill="1" applyBorder="1"/>
    <xf numFmtId="43" fontId="18" fillId="0" borderId="0" xfId="3" applyNumberFormat="1" applyFont="1"/>
    <xf numFmtId="165" fontId="18" fillId="0" borderId="0" xfId="3" applyNumberFormat="1" applyFont="1"/>
    <xf numFmtId="43" fontId="18" fillId="0" borderId="0" xfId="1" applyFont="1" applyFill="1"/>
    <xf numFmtId="43" fontId="13" fillId="0" borderId="0" xfId="1" applyFont="1" applyFill="1"/>
    <xf numFmtId="43" fontId="13" fillId="0" borderId="0" xfId="3" applyNumberFormat="1" applyFont="1"/>
    <xf numFmtId="43" fontId="31" fillId="0" borderId="0" xfId="1" applyFont="1" applyFill="1" applyBorder="1"/>
    <xf numFmtId="10" fontId="18" fillId="0" borderId="0" xfId="12" applyNumberFormat="1" applyFont="1" applyFill="1"/>
    <xf numFmtId="10" fontId="18" fillId="0" borderId="0" xfId="3" applyNumberFormat="1" applyFont="1" applyAlignment="1">
      <alignment horizontal="right"/>
    </xf>
    <xf numFmtId="0" fontId="0" fillId="0" borderId="0" xfId="3" applyFont="1" applyAlignment="1">
      <alignment horizontal="center"/>
    </xf>
    <xf numFmtId="43" fontId="0" fillId="0" borderId="0" xfId="0" applyNumberFormat="1"/>
    <xf numFmtId="171" fontId="18" fillId="0" borderId="0" xfId="1" applyNumberFormat="1" applyFont="1" applyFill="1" applyBorder="1"/>
    <xf numFmtId="165" fontId="13" fillId="0" borderId="0" xfId="3" applyNumberFormat="1" applyFont="1"/>
    <xf numFmtId="164" fontId="18" fillId="0" borderId="0" xfId="1" applyNumberFormat="1" applyFont="1" applyFill="1" applyBorder="1"/>
    <xf numFmtId="172" fontId="0" fillId="0" borderId="0" xfId="12" applyNumberFormat="1" applyFont="1" applyFill="1"/>
    <xf numFmtId="165" fontId="0" fillId="0" borderId="0" xfId="1" applyNumberFormat="1" applyFont="1" applyFill="1" applyBorder="1"/>
    <xf numFmtId="165" fontId="9" fillId="0" borderId="2" xfId="0" applyNumberFormat="1" applyFont="1" applyBorder="1" applyAlignment="1">
      <alignment horizontal="right"/>
    </xf>
    <xf numFmtId="165" fontId="13" fillId="0" borderId="5" xfId="0" applyNumberFormat="1" applyFont="1" applyBorder="1"/>
    <xf numFmtId="10" fontId="18" fillId="2" borderId="0" xfId="12" applyNumberFormat="1" applyFont="1" applyFill="1"/>
    <xf numFmtId="0" fontId="13" fillId="0" borderId="0" xfId="15" applyFont="1"/>
    <xf numFmtId="0" fontId="10" fillId="0" borderId="0" xfId="15" applyFont="1"/>
    <xf numFmtId="0" fontId="18" fillId="0" borderId="0" xfId="15" applyFont="1"/>
    <xf numFmtId="0" fontId="16" fillId="0" borderId="0" xfId="15" applyFont="1" applyAlignment="1">
      <alignment horizontal="center"/>
    </xf>
    <xf numFmtId="0" fontId="14" fillId="0" borderId="0" xfId="15" applyFont="1" applyAlignment="1">
      <alignment horizontal="center"/>
    </xf>
    <xf numFmtId="49" fontId="18" fillId="0" borderId="0" xfId="15" applyNumberFormat="1" applyFont="1" applyAlignment="1">
      <alignment horizontal="center"/>
    </xf>
    <xf numFmtId="49" fontId="9" fillId="0" borderId="0" xfId="15" applyNumberFormat="1" applyFont="1" applyAlignment="1">
      <alignment horizontal="center"/>
    </xf>
    <xf numFmtId="0" fontId="16" fillId="0" borderId="0" xfId="15" applyFont="1"/>
    <xf numFmtId="43" fontId="9" fillId="0" borderId="0" xfId="15" applyNumberFormat="1" applyFont="1"/>
    <xf numFmtId="0" fontId="9" fillId="0" borderId="0" xfId="15" applyFont="1"/>
    <xf numFmtId="0" fontId="18" fillId="0" borderId="0" xfId="15" applyFont="1" applyAlignment="1">
      <alignment horizontal="left"/>
    </xf>
    <xf numFmtId="165" fontId="0" fillId="0" borderId="0" xfId="15" applyNumberFormat="1" applyFont="1" applyAlignment="1">
      <alignment horizontal="right"/>
    </xf>
    <xf numFmtId="165" fontId="9" fillId="0" borderId="0" xfId="15" applyNumberFormat="1" applyFont="1" applyAlignment="1">
      <alignment horizontal="right"/>
    </xf>
    <xf numFmtId="165" fontId="0" fillId="0" borderId="3" xfId="15" applyNumberFormat="1" applyFont="1" applyBorder="1" applyAlignment="1">
      <alignment horizontal="right"/>
    </xf>
    <xf numFmtId="165" fontId="9" fillId="0" borderId="3" xfId="15" applyNumberFormat="1" applyFont="1" applyBorder="1" applyAlignment="1">
      <alignment horizontal="right"/>
    </xf>
    <xf numFmtId="0" fontId="13" fillId="0" borderId="0" xfId="15" applyFont="1" applyAlignment="1">
      <alignment horizontal="left"/>
    </xf>
    <xf numFmtId="165" fontId="13" fillId="0" borderId="3" xfId="15" applyNumberFormat="1" applyFont="1" applyBorder="1" applyAlignment="1">
      <alignment horizontal="right"/>
    </xf>
    <xf numFmtId="165" fontId="13" fillId="0" borderId="0" xfId="15" applyNumberFormat="1" applyFont="1" applyAlignment="1">
      <alignment horizontal="right"/>
    </xf>
    <xf numFmtId="0" fontId="16" fillId="0" borderId="0" xfId="15" applyFont="1" applyAlignment="1">
      <alignment horizontal="left"/>
    </xf>
    <xf numFmtId="43" fontId="18" fillId="0" borderId="0" xfId="1" applyFont="1"/>
    <xf numFmtId="165" fontId="14" fillId="0" borderId="0" xfId="15" applyNumberFormat="1" applyFont="1" applyAlignment="1">
      <alignment horizontal="center"/>
    </xf>
    <xf numFmtId="165" fontId="18" fillId="0" borderId="0" xfId="15" applyNumberFormat="1" applyFont="1" applyAlignment="1">
      <alignment horizontal="right"/>
    </xf>
    <xf numFmtId="165" fontId="13" fillId="0" borderId="1" xfId="15" applyNumberFormat="1" applyFont="1" applyBorder="1" applyAlignment="1">
      <alignment horizontal="right"/>
    </xf>
    <xf numFmtId="165" fontId="13" fillId="0" borderId="0" xfId="16" applyNumberFormat="1" applyFont="1" applyAlignment="1">
      <alignment horizontal="right"/>
    </xf>
    <xf numFmtId="165" fontId="13" fillId="0" borderId="4" xfId="16" applyNumberFormat="1" applyFont="1" applyBorder="1" applyAlignment="1">
      <alignment horizontal="right"/>
    </xf>
    <xf numFmtId="165" fontId="9" fillId="0" borderId="0" xfId="16" applyNumberFormat="1" applyFont="1" applyAlignment="1">
      <alignment horizontal="right"/>
    </xf>
    <xf numFmtId="165" fontId="9" fillId="0" borderId="3" xfId="16" applyNumberFormat="1" applyFont="1" applyBorder="1" applyAlignment="1">
      <alignment horizontal="right"/>
    </xf>
    <xf numFmtId="165" fontId="0" fillId="0" borderId="0" xfId="16" applyNumberFormat="1" applyFont="1" applyAlignment="1">
      <alignment horizontal="right"/>
    </xf>
    <xf numFmtId="165" fontId="13" fillId="0" borderId="1" xfId="1" applyNumberFormat="1" applyFont="1" applyBorder="1" applyAlignment="1">
      <alignment horizontal="right"/>
    </xf>
    <xf numFmtId="165" fontId="13" fillId="0" borderId="0" xfId="1" applyNumberFormat="1" applyFont="1" applyAlignment="1">
      <alignment horizontal="right"/>
    </xf>
    <xf numFmtId="165" fontId="13" fillId="0" borderId="2" xfId="15" applyNumberFormat="1" applyFont="1" applyBorder="1" applyAlignment="1">
      <alignment horizontal="right"/>
    </xf>
    <xf numFmtId="0" fontId="10" fillId="0" borderId="0" xfId="15" applyFont="1" applyAlignment="1">
      <alignment horizontal="left"/>
    </xf>
    <xf numFmtId="0" fontId="10" fillId="0" borderId="0" xfId="0" applyFont="1" applyAlignment="1">
      <alignment horizontal="left" vertical="center"/>
    </xf>
    <xf numFmtId="165" fontId="18" fillId="0" borderId="0" xfId="15" applyNumberFormat="1" applyFont="1"/>
    <xf numFmtId="165" fontId="9" fillId="0" borderId="0" xfId="1" applyNumberFormat="1" applyFont="1"/>
    <xf numFmtId="164" fontId="18" fillId="0" borderId="0" xfId="1" applyNumberFormat="1" applyFont="1"/>
    <xf numFmtId="165" fontId="9" fillId="0" borderId="3" xfId="1" applyNumberFormat="1" applyFont="1" applyBorder="1"/>
    <xf numFmtId="165" fontId="13" fillId="0" borderId="4" xfId="1" applyNumberFormat="1" applyFont="1" applyBorder="1"/>
    <xf numFmtId="165" fontId="13" fillId="0" borderId="0" xfId="1" applyNumberFormat="1" applyFont="1"/>
    <xf numFmtId="40" fontId="9" fillId="0" borderId="0" xfId="15" applyNumberFormat="1" applyFont="1"/>
    <xf numFmtId="37" fontId="9" fillId="0" borderId="0" xfId="15" applyNumberFormat="1" applyFont="1"/>
    <xf numFmtId="14" fontId="9" fillId="0" borderId="0" xfId="15" applyNumberFormat="1" applyFont="1" applyAlignment="1">
      <alignment horizontal="center"/>
    </xf>
    <xf numFmtId="0" fontId="0" fillId="0" borderId="0" xfId="15" applyFont="1"/>
    <xf numFmtId="38" fontId="9" fillId="0" borderId="0" xfId="15" applyNumberFormat="1" applyFont="1"/>
    <xf numFmtId="14" fontId="9" fillId="0" borderId="0" xfId="15" applyNumberFormat="1" applyFont="1" applyAlignment="1">
      <alignment horizontal="left"/>
    </xf>
    <xf numFmtId="38" fontId="9" fillId="0" borderId="4" xfId="15" applyNumberFormat="1" applyFont="1" applyBorder="1"/>
    <xf numFmtId="3" fontId="0" fillId="0" borderId="0" xfId="0" applyNumberFormat="1"/>
    <xf numFmtId="40" fontId="0" fillId="0" borderId="0" xfId="15" applyNumberFormat="1" applyFont="1"/>
    <xf numFmtId="43" fontId="0" fillId="0" borderId="0" xfId="15" applyNumberFormat="1" applyFont="1"/>
    <xf numFmtId="165" fontId="9" fillId="0" borderId="0" xfId="16" applyNumberFormat="1" applyFont="1"/>
    <xf numFmtId="0" fontId="14" fillId="2" borderId="0" xfId="15" applyFont="1" applyFill="1" applyAlignment="1">
      <alignment horizontal="center"/>
    </xf>
    <xf numFmtId="38" fontId="9" fillId="2" borderId="0" xfId="15" applyNumberFormat="1" applyFont="1" applyFill="1"/>
    <xf numFmtId="14" fontId="9" fillId="2" borderId="0" xfId="15" applyNumberFormat="1" applyFont="1" applyFill="1" applyAlignment="1">
      <alignment horizontal="left"/>
    </xf>
    <xf numFmtId="0" fontId="0" fillId="0" borderId="0" xfId="15" applyFont="1" applyAlignment="1">
      <alignment horizontal="right"/>
    </xf>
    <xf numFmtId="0" fontId="14" fillId="0" borderId="0" xfId="15" applyFont="1"/>
    <xf numFmtId="0" fontId="0" fillId="5" borderId="0" xfId="0" applyFill="1"/>
    <xf numFmtId="165" fontId="13" fillId="0" borderId="0" xfId="16" applyNumberFormat="1" applyFont="1" applyBorder="1" applyAlignment="1">
      <alignment horizontal="right"/>
    </xf>
    <xf numFmtId="165" fontId="9" fillId="0" borderId="0" xfId="16" applyNumberFormat="1" applyFont="1" applyBorder="1" applyAlignment="1">
      <alignment horizontal="right"/>
    </xf>
    <xf numFmtId="165" fontId="13" fillId="0" borderId="0" xfId="1" applyNumberFormat="1" applyFont="1" applyBorder="1" applyAlignment="1">
      <alignment horizontal="right"/>
    </xf>
    <xf numFmtId="165" fontId="9" fillId="0" borderId="0" xfId="1" applyNumberFormat="1" applyFont="1" applyBorder="1"/>
    <xf numFmtId="165" fontId="13" fillId="0" borderId="0" xfId="1" applyNumberFormat="1" applyFont="1" applyBorder="1"/>
    <xf numFmtId="165" fontId="13" fillId="0" borderId="4" xfId="2" applyNumberFormat="1" applyFont="1" applyFill="1" applyBorder="1" applyAlignment="1">
      <alignment horizontal="right"/>
    </xf>
    <xf numFmtId="164" fontId="18" fillId="0" borderId="0" xfId="1" applyNumberFormat="1" applyFont="1" applyFill="1"/>
    <xf numFmtId="169" fontId="9" fillId="0" borderId="0" xfId="2" applyNumberFormat="1" applyFont="1" applyFill="1" applyBorder="1" applyAlignment="1">
      <alignment horizontal="right"/>
    </xf>
    <xf numFmtId="43" fontId="9" fillId="0" borderId="0" xfId="1" applyFont="1" applyFill="1" applyBorder="1" applyAlignment="1">
      <alignment horizontal="right"/>
    </xf>
    <xf numFmtId="169" fontId="18" fillId="0" borderId="0" xfId="3" applyNumberFormat="1" applyFont="1"/>
    <xf numFmtId="0" fontId="16" fillId="0" borderId="0" xfId="0" applyFont="1" applyAlignment="1">
      <alignment horizontal="left"/>
    </xf>
    <xf numFmtId="165" fontId="0" fillId="0" borderId="0" xfId="3" applyNumberFormat="1" applyFont="1" applyAlignment="1">
      <alignment horizontal="right"/>
    </xf>
    <xf numFmtId="43" fontId="9" fillId="0" borderId="0" xfId="1" applyFont="1" applyFill="1" applyAlignment="1">
      <alignment horizontal="center"/>
    </xf>
    <xf numFmtId="43" fontId="13" fillId="0" borderId="1" xfId="1" applyFont="1" applyFill="1" applyBorder="1" applyAlignment="1">
      <alignment horizontal="right"/>
    </xf>
    <xf numFmtId="43" fontId="13" fillId="0" borderId="0" xfId="1" applyFont="1" applyFill="1" applyAlignment="1">
      <alignment horizontal="center"/>
    </xf>
    <xf numFmtId="165" fontId="9" fillId="0" borderId="0" xfId="1" applyNumberFormat="1" applyFont="1" applyFill="1" applyAlignment="1">
      <alignment horizontal="center"/>
    </xf>
    <xf numFmtId="165" fontId="9" fillId="0" borderId="3" xfId="1" applyNumberFormat="1" applyFont="1" applyFill="1" applyBorder="1" applyAlignment="1">
      <alignment horizontal="right"/>
    </xf>
    <xf numFmtId="165" fontId="9" fillId="0" borderId="5" xfId="1" applyNumberFormat="1" applyFont="1" applyFill="1" applyBorder="1" applyAlignment="1">
      <alignment horizontal="right"/>
    </xf>
    <xf numFmtId="165" fontId="0" fillId="0" borderId="0" xfId="1" applyNumberFormat="1" applyFont="1" applyFill="1" applyAlignment="1"/>
    <xf numFmtId="165" fontId="9" fillId="0" borderId="0" xfId="1" applyNumberFormat="1" applyFont="1" applyFill="1" applyAlignment="1"/>
    <xf numFmtId="165" fontId="9" fillId="0" borderId="0" xfId="1" applyNumberFormat="1" applyFont="1" applyFill="1" applyBorder="1" applyAlignment="1"/>
    <xf numFmtId="165" fontId="13" fillId="0" borderId="1" xfId="1" applyNumberFormat="1" applyFont="1" applyFill="1" applyBorder="1" applyAlignment="1"/>
    <xf numFmtId="165" fontId="13" fillId="0" borderId="0" xfId="1" applyNumberFormat="1" applyFont="1" applyFill="1" applyBorder="1" applyAlignment="1"/>
    <xf numFmtId="165" fontId="13" fillId="0" borderId="0" xfId="1" applyNumberFormat="1" applyFont="1" applyFill="1" applyAlignment="1"/>
    <xf numFmtId="165" fontId="13" fillId="0" borderId="2" xfId="1" applyNumberFormat="1" applyFont="1" applyFill="1" applyBorder="1" applyAlignment="1"/>
    <xf numFmtId="164" fontId="13" fillId="0" borderId="0" xfId="1" applyNumberFormat="1" applyFont="1" applyFill="1" applyBorder="1" applyAlignment="1"/>
    <xf numFmtId="164" fontId="13" fillId="0" borderId="0" xfId="1" applyNumberFormat="1" applyFont="1" applyFill="1" applyAlignment="1"/>
    <xf numFmtId="164" fontId="9" fillId="0" borderId="0" xfId="1" applyNumberFormat="1" applyFont="1" applyFill="1" applyAlignment="1"/>
    <xf numFmtId="164" fontId="28" fillId="0" borderId="0" xfId="1" applyNumberFormat="1" applyFont="1" applyFill="1" applyAlignment="1"/>
    <xf numFmtId="10" fontId="0" fillId="0" borderId="0" xfId="12" applyNumberFormat="1" applyFont="1" applyFill="1" applyBorder="1"/>
    <xf numFmtId="43" fontId="13" fillId="0" borderId="0" xfId="0" applyNumberFormat="1" applyFont="1"/>
    <xf numFmtId="165" fontId="0" fillId="0" borderId="0" xfId="8" applyNumberFormat="1" applyFont="1" applyAlignment="1">
      <alignment horizontal="right"/>
    </xf>
    <xf numFmtId="43" fontId="0" fillId="0" borderId="0" xfId="1" applyFont="1" applyFill="1" applyBorder="1"/>
    <xf numFmtId="164" fontId="0" fillId="0" borderId="0" xfId="3" applyNumberFormat="1" applyFont="1" applyAlignment="1">
      <alignment horizontal="right"/>
    </xf>
    <xf numFmtId="165" fontId="13" fillId="0" borderId="3" xfId="2" applyNumberFormat="1" applyFont="1" applyFill="1" applyBorder="1" applyAlignment="1">
      <alignment horizontal="right"/>
    </xf>
    <xf numFmtId="165" fontId="0" fillId="0" borderId="0" xfId="1" applyNumberFormat="1" applyFont="1" applyFill="1"/>
    <xf numFmtId="164" fontId="9" fillId="0" borderId="0" xfId="1" applyNumberFormat="1" applyFont="1" applyFill="1"/>
    <xf numFmtId="0" fontId="10" fillId="0" borderId="0" xfId="3" applyFont="1" applyAlignment="1">
      <alignment horizontal="left"/>
    </xf>
    <xf numFmtId="0" fontId="13" fillId="0" borderId="0" xfId="3" applyFont="1" applyAlignment="1">
      <alignment horizontal="center"/>
    </xf>
    <xf numFmtId="165" fontId="13" fillId="0" borderId="0" xfId="16" applyNumberFormat="1" applyFont="1" applyFill="1" applyBorder="1" applyAlignment="1">
      <alignment horizontal="right"/>
    </xf>
    <xf numFmtId="165" fontId="13" fillId="0" borderId="1" xfId="3" applyNumberFormat="1" applyFont="1" applyBorder="1" applyAlignment="1">
      <alignment horizontal="center"/>
    </xf>
    <xf numFmtId="165" fontId="13" fillId="0" borderId="2" xfId="3" applyNumberFormat="1" applyFont="1" applyBorder="1" applyAlignment="1">
      <alignment horizontal="center"/>
    </xf>
    <xf numFmtId="0" fontId="14" fillId="0" borderId="0" xfId="3" applyFont="1" applyAlignment="1">
      <alignment horizontal="left"/>
    </xf>
    <xf numFmtId="0" fontId="12" fillId="0" borderId="0" xfId="3" applyFont="1" applyAlignment="1">
      <alignment horizontal="center"/>
    </xf>
    <xf numFmtId="165" fontId="14" fillId="0" borderId="0" xfId="0" applyNumberFormat="1" applyFont="1" applyAlignment="1">
      <alignment horizontal="center"/>
    </xf>
    <xf numFmtId="165" fontId="13" fillId="0" borderId="5" xfId="3" applyNumberFormat="1" applyFont="1" applyBorder="1" applyAlignment="1">
      <alignment horizontal="right"/>
    </xf>
    <xf numFmtId="164" fontId="9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>
      <alignment horizontal="right"/>
    </xf>
    <xf numFmtId="164" fontId="0" fillId="0" borderId="0" xfId="1" applyNumberFormat="1" applyFont="1" applyFill="1" applyAlignment="1"/>
    <xf numFmtId="164" fontId="9" fillId="0" borderId="3" xfId="1" applyNumberFormat="1" applyFont="1" applyFill="1" applyBorder="1" applyAlignment="1">
      <alignment horizontal="right"/>
    </xf>
    <xf numFmtId="164" fontId="18" fillId="0" borderId="0" xfId="3" applyNumberFormat="1" applyFont="1"/>
    <xf numFmtId="37" fontId="9" fillId="0" borderId="0" xfId="1" applyNumberFormat="1" applyFont="1" applyFill="1" applyAlignment="1">
      <alignment horizontal="right"/>
    </xf>
    <xf numFmtId="173" fontId="0" fillId="0" borderId="2" xfId="0" applyNumberFormat="1" applyBorder="1"/>
    <xf numFmtId="164" fontId="9" fillId="0" borderId="0" xfId="2" applyNumberFormat="1" applyFont="1" applyFill="1" applyBorder="1" applyAlignment="1">
      <alignment horizontal="right"/>
    </xf>
    <xf numFmtId="0" fontId="13" fillId="0" borderId="0" xfId="18" applyFont="1"/>
    <xf numFmtId="0" fontId="9" fillId="0" borderId="0" xfId="18" applyFont="1"/>
    <xf numFmtId="0" fontId="10" fillId="0" borderId="0" xfId="18" applyFont="1" applyAlignment="1">
      <alignment horizontal="left"/>
    </xf>
    <xf numFmtId="167" fontId="9" fillId="0" borderId="0" xfId="18" applyNumberFormat="1" applyFont="1"/>
    <xf numFmtId="40" fontId="9" fillId="0" borderId="0" xfId="18" applyNumberFormat="1" applyFont="1"/>
    <xf numFmtId="0" fontId="10" fillId="0" borderId="0" xfId="18" applyFont="1"/>
    <xf numFmtId="0" fontId="13" fillId="0" borderId="0" xfId="18" applyFont="1" applyAlignment="1">
      <alignment horizontal="left"/>
    </xf>
    <xf numFmtId="0" fontId="13" fillId="0" borderId="0" xfId="19" applyFont="1"/>
    <xf numFmtId="49" fontId="9" fillId="0" borderId="0" xfId="19" applyNumberFormat="1" applyFont="1" applyAlignment="1">
      <alignment horizontal="center"/>
    </xf>
    <xf numFmtId="49" fontId="0" fillId="0" borderId="0" xfId="19" applyNumberFormat="1" applyFont="1" applyAlignment="1">
      <alignment horizontal="center"/>
    </xf>
    <xf numFmtId="0" fontId="14" fillId="0" borderId="0" xfId="18" applyFont="1" applyAlignment="1">
      <alignment horizontal="center"/>
    </xf>
    <xf numFmtId="0" fontId="16" fillId="0" borderId="0" xfId="18" applyFont="1"/>
    <xf numFmtId="164" fontId="26" fillId="0" borderId="0" xfId="18" applyNumberFormat="1" applyFont="1" applyAlignment="1">
      <alignment horizontal="center"/>
    </xf>
    <xf numFmtId="43" fontId="9" fillId="0" borderId="0" xfId="18" applyNumberFormat="1" applyFont="1"/>
    <xf numFmtId="43" fontId="18" fillId="0" borderId="0" xfId="18" applyNumberFormat="1" applyFont="1"/>
    <xf numFmtId="0" fontId="0" fillId="0" borderId="0" xfId="18" applyFont="1"/>
    <xf numFmtId="0" fontId="14" fillId="0" borderId="0" xfId="18" applyFont="1"/>
    <xf numFmtId="165" fontId="9" fillId="0" borderId="0" xfId="18" applyNumberFormat="1" applyFont="1"/>
    <xf numFmtId="39" fontId="9" fillId="0" borderId="0" xfId="18" applyNumberFormat="1" applyFont="1"/>
    <xf numFmtId="37" fontId="9" fillId="0" borderId="0" xfId="18" applyNumberFormat="1" applyFont="1"/>
    <xf numFmtId="164" fontId="9" fillId="0" borderId="0" xfId="18" applyNumberFormat="1" applyFont="1"/>
    <xf numFmtId="0" fontId="25" fillId="0" borderId="0" xfId="18" applyFont="1"/>
    <xf numFmtId="0" fontId="10" fillId="0" borderId="0" xfId="21" applyFont="1" applyAlignment="1">
      <alignment horizontal="left"/>
    </xf>
    <xf numFmtId="0" fontId="13" fillId="0" borderId="0" xfId="21" applyFont="1" applyAlignment="1">
      <alignment horizontal="left"/>
    </xf>
    <xf numFmtId="0" fontId="16" fillId="0" borderId="0" xfId="21" applyFont="1" applyAlignment="1">
      <alignment horizontal="center"/>
    </xf>
    <xf numFmtId="165" fontId="13" fillId="0" borderId="0" xfId="21" applyNumberFormat="1" applyFont="1" applyAlignment="1">
      <alignment horizontal="right"/>
    </xf>
    <xf numFmtId="165" fontId="13" fillId="0" borderId="0" xfId="22" applyNumberFormat="1" applyFont="1" applyFill="1" applyBorder="1" applyAlignment="1">
      <alignment horizontal="right"/>
    </xf>
    <xf numFmtId="165" fontId="9" fillId="0" borderId="0" xfId="22" applyNumberFormat="1" applyFont="1" applyFill="1" applyBorder="1" applyAlignment="1">
      <alignment horizontal="right"/>
    </xf>
    <xf numFmtId="165" fontId="13" fillId="0" borderId="1" xfId="22" applyNumberFormat="1" applyFont="1" applyFill="1" applyBorder="1" applyAlignment="1">
      <alignment horizontal="right"/>
    </xf>
    <xf numFmtId="165" fontId="13" fillId="0" borderId="2" xfId="22" applyNumberFormat="1" applyFont="1" applyFill="1" applyBorder="1" applyAlignment="1">
      <alignment horizontal="right"/>
    </xf>
    <xf numFmtId="0" fontId="22" fillId="0" borderId="0" xfId="21" applyFont="1"/>
    <xf numFmtId="0" fontId="19" fillId="0" borderId="0" xfId="21" applyFont="1"/>
    <xf numFmtId="0" fontId="23" fillId="0" borderId="0" xfId="21" applyFont="1"/>
    <xf numFmtId="0" fontId="9" fillId="0" borderId="0" xfId="21" applyFont="1" applyAlignment="1">
      <alignment horizontal="left"/>
    </xf>
    <xf numFmtId="0" fontId="14" fillId="0" borderId="0" xfId="21" applyFont="1" applyAlignment="1">
      <alignment horizontal="center"/>
    </xf>
    <xf numFmtId="0" fontId="9" fillId="0" borderId="0" xfId="21" applyFont="1" applyAlignment="1">
      <alignment horizontal="center"/>
    </xf>
    <xf numFmtId="0" fontId="0" fillId="0" borderId="0" xfId="21" applyFont="1" applyAlignment="1">
      <alignment horizontal="center"/>
    </xf>
    <xf numFmtId="0" fontId="9" fillId="0" borderId="0" xfId="21" applyFont="1"/>
    <xf numFmtId="0" fontId="18" fillId="0" borderId="0" xfId="21" applyFont="1" applyAlignment="1">
      <alignment horizontal="center"/>
    </xf>
    <xf numFmtId="165" fontId="9" fillId="0" borderId="0" xfId="21" applyNumberFormat="1" applyFont="1" applyAlignment="1">
      <alignment horizontal="right"/>
    </xf>
    <xf numFmtId="0" fontId="0" fillId="0" borderId="0" xfId="21" applyFont="1" applyAlignment="1">
      <alignment horizontal="left"/>
    </xf>
    <xf numFmtId="165" fontId="13" fillId="0" borderId="0" xfId="21" applyNumberFormat="1" applyFont="1" applyAlignment="1">
      <alignment horizontal="center"/>
    </xf>
    <xf numFmtId="0" fontId="18" fillId="0" borderId="0" xfId="21" applyFont="1"/>
    <xf numFmtId="165" fontId="9" fillId="0" borderId="0" xfId="21" applyNumberFormat="1" applyFont="1" applyAlignment="1">
      <alignment horizontal="center"/>
    </xf>
    <xf numFmtId="165" fontId="0" fillId="0" borderId="0" xfId="22" applyNumberFormat="1" applyFont="1" applyFill="1" applyBorder="1" applyAlignment="1">
      <alignment horizontal="right"/>
    </xf>
    <xf numFmtId="0" fontId="13" fillId="0" borderId="0" xfId="21" applyFont="1"/>
    <xf numFmtId="0" fontId="18" fillId="2" borderId="0" xfId="21" applyFont="1" applyFill="1"/>
    <xf numFmtId="0" fontId="1" fillId="0" borderId="0" xfId="21"/>
    <xf numFmtId="0" fontId="14" fillId="0" borderId="0" xfId="21" applyFont="1"/>
    <xf numFmtId="165" fontId="13" fillId="0" borderId="0" xfId="22" applyNumberFormat="1" applyFont="1" applyFill="1" applyAlignment="1">
      <alignment horizontal="right"/>
    </xf>
    <xf numFmtId="165" fontId="1" fillId="0" borderId="0" xfId="21" applyNumberFormat="1"/>
    <xf numFmtId="165" fontId="9" fillId="0" borderId="3" xfId="21" applyNumberFormat="1" applyFont="1" applyBorder="1" applyAlignment="1">
      <alignment horizontal="right"/>
    </xf>
    <xf numFmtId="165" fontId="18" fillId="2" borderId="0" xfId="21" applyNumberFormat="1" applyFont="1" applyFill="1"/>
    <xf numFmtId="169" fontId="18" fillId="2" borderId="0" xfId="21" applyNumberFormat="1" applyFont="1" applyFill="1"/>
    <xf numFmtId="0" fontId="1" fillId="2" borderId="0" xfId="21" applyFill="1"/>
    <xf numFmtId="43" fontId="18" fillId="2" borderId="0" xfId="21" applyNumberFormat="1" applyFont="1" applyFill="1"/>
    <xf numFmtId="0" fontId="9" fillId="2" borderId="0" xfId="18" applyFont="1" applyFill="1"/>
    <xf numFmtId="0" fontId="35" fillId="0" borderId="0" xfId="3" applyFont="1"/>
    <xf numFmtId="164" fontId="9" fillId="0" borderId="0" xfId="1" applyNumberFormat="1" applyFont="1" applyFill="1" applyBorder="1" applyAlignment="1">
      <alignment horizontal="right"/>
    </xf>
    <xf numFmtId="164" fontId="9" fillId="0" borderId="0" xfId="3" applyNumberFormat="1" applyFont="1" applyAlignment="1">
      <alignment horizontal="right"/>
    </xf>
    <xf numFmtId="164" fontId="9" fillId="0" borderId="0" xfId="1" applyNumberFormat="1" applyFont="1" applyFill="1" applyBorder="1" applyAlignment="1"/>
    <xf numFmtId="0" fontId="27" fillId="0" borderId="0" xfId="18" applyFont="1"/>
    <xf numFmtId="0" fontId="34" fillId="0" borderId="0" xfId="18" applyFont="1" applyAlignment="1">
      <alignment horizontal="center"/>
    </xf>
    <xf numFmtId="9" fontId="0" fillId="0" borderId="0" xfId="12" applyFont="1" applyFill="1"/>
    <xf numFmtId="165" fontId="0" fillId="0" borderId="3" xfId="3" applyNumberFormat="1" applyFont="1" applyBorder="1" applyAlignment="1">
      <alignment horizontal="right"/>
    </xf>
    <xf numFmtId="43" fontId="18" fillId="0" borderId="0" xfId="1" applyFont="1" applyFill="1" applyAlignment="1">
      <alignment horizontal="right"/>
    </xf>
    <xf numFmtId="43" fontId="0" fillId="0" borderId="0" xfId="12" applyNumberFormat="1" applyFont="1" applyFill="1"/>
    <xf numFmtId="43" fontId="9" fillId="0" borderId="0" xfId="1" applyFont="1"/>
    <xf numFmtId="164" fontId="0" fillId="0" borderId="0" xfId="1" applyNumberFormat="1" applyFont="1" applyFill="1" applyBorder="1" applyAlignment="1"/>
    <xf numFmtId="173" fontId="0" fillId="0" borderId="6" xfId="0" applyNumberFormat="1" applyBorder="1"/>
    <xf numFmtId="165" fontId="18" fillId="0" borderId="0" xfId="21" applyNumberFormat="1" applyFont="1"/>
    <xf numFmtId="169" fontId="18" fillId="0" borderId="0" xfId="21" applyNumberFormat="1" applyFont="1"/>
    <xf numFmtId="43" fontId="18" fillId="0" borderId="0" xfId="21" applyNumberFormat="1" applyFont="1"/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8" fillId="0" borderId="0" xfId="3" applyFont="1" applyAlignment="1">
      <alignment horizontal="center"/>
    </xf>
    <xf numFmtId="0" fontId="13" fillId="0" borderId="0" xfId="3" applyFont="1" applyAlignment="1">
      <alignment horizontal="center"/>
    </xf>
    <xf numFmtId="0" fontId="14" fillId="0" borderId="0" xfId="3" applyFont="1" applyAlignment="1">
      <alignment horizontal="center"/>
    </xf>
    <xf numFmtId="0" fontId="13" fillId="0" borderId="0" xfId="15" applyFont="1" applyAlignment="1">
      <alignment horizontal="center"/>
    </xf>
    <xf numFmtId="0" fontId="18" fillId="0" borderId="0" xfId="15" applyFont="1" applyAlignment="1">
      <alignment horizontal="center"/>
    </xf>
    <xf numFmtId="0" fontId="14" fillId="0" borderId="0" xfId="15" applyFont="1" applyAlignment="1">
      <alignment horizontal="center"/>
    </xf>
    <xf numFmtId="0" fontId="10" fillId="0" borderId="0" xfId="3" applyFont="1" applyAlignment="1">
      <alignment horizontal="left"/>
    </xf>
    <xf numFmtId="0" fontId="0" fillId="0" borderId="0" xfId="3" applyFont="1" applyAlignment="1">
      <alignment horizontal="center"/>
    </xf>
    <xf numFmtId="0" fontId="0" fillId="0" borderId="3" xfId="3" applyFont="1" applyBorder="1" applyAlignment="1">
      <alignment horizontal="center"/>
    </xf>
    <xf numFmtId="0" fontId="13" fillId="0" borderId="0" xfId="21" applyFont="1" applyAlignment="1">
      <alignment horizontal="center"/>
    </xf>
    <xf numFmtId="0" fontId="0" fillId="0" borderId="3" xfId="21" applyFont="1" applyBorder="1" applyAlignment="1">
      <alignment horizontal="center"/>
    </xf>
    <xf numFmtId="0" fontId="14" fillId="0" borderId="0" xfId="21" applyFont="1" applyAlignment="1">
      <alignment horizontal="center"/>
    </xf>
    <xf numFmtId="0" fontId="18" fillId="0" borderId="0" xfId="19" applyFont="1" applyAlignment="1">
      <alignment horizontal="center"/>
    </xf>
    <xf numFmtId="0" fontId="14" fillId="0" borderId="0" xfId="18" applyFont="1" applyAlignment="1">
      <alignment horizontal="center"/>
    </xf>
    <xf numFmtId="0" fontId="13" fillId="0" borderId="0" xfId="18" applyFont="1" applyAlignment="1">
      <alignment horizontal="center"/>
    </xf>
  </cellXfs>
  <cellStyles count="23">
    <cellStyle name="Comma" xfId="1" builtinId="3"/>
    <cellStyle name="Comma 4" xfId="2" xr:uid="{00000000-0005-0000-0000-000001000000}"/>
    <cellStyle name="Comma 4 2" xfId="5" xr:uid="{00000000-0005-0000-0000-000002000000}"/>
    <cellStyle name="Comma 4 2 2" xfId="10" xr:uid="{00000000-0005-0000-0000-000003000000}"/>
    <cellStyle name="Comma 4 3" xfId="7" xr:uid="{00000000-0005-0000-0000-000004000000}"/>
    <cellStyle name="Comma 4 4" xfId="16" xr:uid="{BE7D0B78-F96B-4ACD-B38D-41B13BBA155C}"/>
    <cellStyle name="Comma 4 4 2" xfId="22" xr:uid="{20384BB6-483F-4E1E-BE28-525E8ACB8780}"/>
    <cellStyle name="Normal" xfId="0" builtinId="0"/>
    <cellStyle name="Normal 2" xfId="3" xr:uid="{00000000-0005-0000-0000-000006000000}"/>
    <cellStyle name="Normal 2 2" xfId="4" xr:uid="{00000000-0005-0000-0000-000007000000}"/>
    <cellStyle name="Normal 2 2 2" xfId="9" xr:uid="{00000000-0005-0000-0000-000008000000}"/>
    <cellStyle name="Normal 2 3" xfId="6" xr:uid="{00000000-0005-0000-0000-000009000000}"/>
    <cellStyle name="Normal 2 3 2" xfId="11" xr:uid="{00000000-0005-0000-0000-00000A000000}"/>
    <cellStyle name="Normal 2 3 3" xfId="17" xr:uid="{5F63C239-D3B2-473D-8771-7B7CDEBBB23F}"/>
    <cellStyle name="Normal 2 3 3 2" xfId="19" xr:uid="{DDD73A5B-E647-465F-B8B8-F0D2B3524920}"/>
    <cellStyle name="Normal 2 3 4" xfId="18" xr:uid="{C0B28153-7C48-47BF-A631-68A80A7C73AF}"/>
    <cellStyle name="Normal 2 4" xfId="8" xr:uid="{00000000-0005-0000-0000-00000B000000}"/>
    <cellStyle name="Normal 2 5" xfId="15" xr:uid="{B4E13683-067D-4D19-A3A6-31908EF07268}"/>
    <cellStyle name="Normal 2 5 2" xfId="21" xr:uid="{E0BF6E86-DD7E-4CCE-914A-8E31A7F13F24}"/>
    <cellStyle name="Normal 2 6" xfId="20" xr:uid="{4449A577-2E77-4CE1-9E53-74E969FCDB87}"/>
    <cellStyle name="Normal 3 2 5" xfId="14" xr:uid="{00000000-0005-0000-0000-00000C000000}"/>
    <cellStyle name="Normal 381 3" xfId="13" xr:uid="{00000000-0005-0000-0000-00000D000000}"/>
    <cellStyle name="Percent" xfId="12" builtinId="5"/>
  </cellStyles>
  <dxfs count="0"/>
  <tableStyles count="0" defaultTableStyle="TableStyleMedium2" defaultPivotStyle="PivotStyleLight16"/>
  <colors>
    <mruColors>
      <color rgb="FFCCECFF"/>
      <color rgb="FFFF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0"/>
  <sheetViews>
    <sheetView tabSelected="1" view="pageBreakPreview" topLeftCell="A30" zoomScale="90" zoomScaleNormal="85" zoomScaleSheetLayoutView="90" workbookViewId="0">
      <selection activeCell="A25" sqref="A25"/>
    </sheetView>
  </sheetViews>
  <sheetFormatPr defaultColWidth="9.140625" defaultRowHeight="23.45" customHeight="1" x14ac:dyDescent="0.45"/>
  <cols>
    <col min="1" max="1" width="54.140625" customWidth="1"/>
    <col min="2" max="2" width="9.140625" style="3" customWidth="1"/>
    <col min="3" max="3" width="2.7109375" style="36" customWidth="1"/>
    <col min="4" max="4" width="14.7109375" style="36" customWidth="1"/>
    <col min="5" max="5" width="2.7109375" style="36" customWidth="1"/>
    <col min="6" max="6" width="14.7109375" style="36" customWidth="1"/>
    <col min="7" max="7" width="2.7109375" style="36" customWidth="1"/>
    <col min="8" max="8" width="16" style="36" hidden="1" customWidth="1"/>
    <col min="9" max="9" width="14.7109375" style="36" customWidth="1"/>
    <col min="10" max="10" width="1.5703125" style="36" customWidth="1"/>
    <col min="11" max="11" width="14.7109375" style="36" customWidth="1"/>
    <col min="12" max="12" width="18.42578125" hidden="1" customWidth="1"/>
    <col min="13" max="14" width="0" hidden="1" customWidth="1"/>
    <col min="15" max="15" width="11.140625" bestFit="1" customWidth="1"/>
    <col min="16" max="16" width="14.42578125" customWidth="1"/>
  </cols>
  <sheetData>
    <row r="1" spans="1:16" ht="23.45" customHeight="1" x14ac:dyDescent="0.5">
      <c r="A1" s="445" t="s">
        <v>168</v>
      </c>
      <c r="B1" s="445"/>
      <c r="C1" s="445"/>
      <c r="D1" s="445"/>
      <c r="E1" s="445"/>
      <c r="F1" s="445"/>
      <c r="G1" s="445"/>
      <c r="H1" s="445"/>
      <c r="I1" s="127"/>
      <c r="J1" s="127"/>
      <c r="K1" s="127"/>
    </row>
    <row r="2" spans="1:16" ht="23.45" customHeight="1" x14ac:dyDescent="0.5">
      <c r="A2" s="445" t="s">
        <v>1</v>
      </c>
      <c r="B2" s="445"/>
      <c r="C2" s="445"/>
      <c r="D2" s="445"/>
      <c r="E2" s="445"/>
      <c r="F2" s="445"/>
      <c r="G2" s="445"/>
      <c r="H2" s="445"/>
      <c r="I2" s="127"/>
      <c r="J2" s="127"/>
      <c r="K2" s="127"/>
    </row>
    <row r="3" spans="1:16" ht="23.45" customHeight="1" x14ac:dyDescent="0.5">
      <c r="A3" s="127"/>
      <c r="B3" s="1"/>
      <c r="C3"/>
      <c r="D3"/>
      <c r="E3"/>
      <c r="F3"/>
      <c r="G3"/>
      <c r="H3"/>
      <c r="I3"/>
      <c r="J3"/>
      <c r="K3"/>
    </row>
    <row r="4" spans="1:16" ht="23.1" customHeight="1" x14ac:dyDescent="0.5">
      <c r="A4" s="127"/>
      <c r="B4" s="1"/>
      <c r="C4" s="1"/>
      <c r="D4" s="446" t="s">
        <v>2</v>
      </c>
      <c r="E4" s="446"/>
      <c r="F4" s="446"/>
      <c r="G4" s="2"/>
      <c r="H4" s="2"/>
      <c r="I4" s="446" t="s">
        <v>3</v>
      </c>
      <c r="J4" s="446"/>
      <c r="K4" s="446"/>
    </row>
    <row r="5" spans="1:16" ht="23.1" customHeight="1" x14ac:dyDescent="0.45">
      <c r="C5" s="3"/>
      <c r="D5" s="4" t="s">
        <v>139</v>
      </c>
      <c r="E5"/>
      <c r="F5" s="4" t="s">
        <v>4</v>
      </c>
      <c r="G5" s="4"/>
      <c r="H5" s="4" t="s">
        <v>5</v>
      </c>
      <c r="I5" s="4" t="s">
        <v>139</v>
      </c>
      <c r="J5"/>
      <c r="K5" s="4" t="s">
        <v>4</v>
      </c>
    </row>
    <row r="6" spans="1:16" ht="23.1" customHeight="1" x14ac:dyDescent="0.5">
      <c r="A6" s="6" t="s">
        <v>6</v>
      </c>
      <c r="B6" s="3" t="s">
        <v>7</v>
      </c>
      <c r="C6" s="7"/>
      <c r="D6" s="7">
        <v>2565</v>
      </c>
      <c r="E6" s="7"/>
      <c r="F6" s="7">
        <v>2564</v>
      </c>
      <c r="G6" s="7"/>
      <c r="H6" s="7">
        <v>2560</v>
      </c>
      <c r="I6" s="7">
        <v>2565</v>
      </c>
      <c r="J6" s="7"/>
      <c r="K6" s="7">
        <v>2564</v>
      </c>
    </row>
    <row r="7" spans="1:16" ht="23.1" customHeight="1" x14ac:dyDescent="0.5">
      <c r="A7" s="6"/>
      <c r="C7" s="7"/>
      <c r="D7" s="4" t="s">
        <v>8</v>
      </c>
      <c r="E7" s="7"/>
      <c r="F7" s="4"/>
      <c r="G7" s="7"/>
      <c r="H7" s="7"/>
      <c r="I7" s="4" t="s">
        <v>8</v>
      </c>
      <c r="J7" s="7"/>
      <c r="K7" s="4"/>
    </row>
    <row r="8" spans="1:16" ht="23.1" customHeight="1" x14ac:dyDescent="0.45">
      <c r="C8" s="3"/>
      <c r="D8" s="444" t="s">
        <v>10</v>
      </c>
      <c r="E8" s="444"/>
      <c r="F8" s="444"/>
      <c r="G8" s="444"/>
      <c r="H8" s="444"/>
      <c r="I8" s="444"/>
      <c r="J8" s="444"/>
      <c r="K8" s="444"/>
    </row>
    <row r="9" spans="1:16" ht="23.1" customHeight="1" x14ac:dyDescent="0.45">
      <c r="A9" s="9" t="s">
        <v>11</v>
      </c>
      <c r="C9" s="10"/>
      <c r="D9" s="10"/>
      <c r="E9" s="10"/>
      <c r="F9" s="10"/>
      <c r="G9" s="10"/>
      <c r="H9" s="10"/>
      <c r="I9" s="10"/>
      <c r="J9" s="10"/>
      <c r="K9" s="10"/>
    </row>
    <row r="10" spans="1:16" ht="23.1" customHeight="1" x14ac:dyDescent="0.45">
      <c r="A10" s="11" t="s">
        <v>12</v>
      </c>
      <c r="C10" s="12"/>
      <c r="D10" s="12">
        <v>237657</v>
      </c>
      <c r="E10" s="12"/>
      <c r="F10" s="12">
        <v>236038</v>
      </c>
      <c r="G10" s="12"/>
      <c r="H10" s="13"/>
      <c r="I10" s="12">
        <v>41002</v>
      </c>
      <c r="J10" s="13"/>
      <c r="K10" s="12">
        <v>50129</v>
      </c>
      <c r="L10" s="25"/>
      <c r="M10" s="252"/>
      <c r="P10" s="24"/>
    </row>
    <row r="11" spans="1:16" ht="23.1" customHeight="1" x14ac:dyDescent="0.45">
      <c r="A11" s="11" t="s">
        <v>13</v>
      </c>
      <c r="B11" s="3">
        <v>4</v>
      </c>
      <c r="C11" s="12"/>
      <c r="D11" s="12">
        <v>392720</v>
      </c>
      <c r="E11" s="12"/>
      <c r="F11" s="12">
        <v>157056</v>
      </c>
      <c r="G11" s="12"/>
      <c r="H11" s="13"/>
      <c r="I11" s="12">
        <v>38691</v>
      </c>
      <c r="J11" s="13"/>
      <c r="K11" s="12">
        <v>22528</v>
      </c>
      <c r="L11" s="25"/>
      <c r="M11" s="252"/>
      <c r="P11" s="24"/>
    </row>
    <row r="12" spans="1:16" ht="23.1" customHeight="1" x14ac:dyDescent="0.45">
      <c r="A12" s="11" t="s">
        <v>287</v>
      </c>
      <c r="C12" s="12"/>
      <c r="D12" s="12"/>
      <c r="E12" s="12"/>
      <c r="F12" s="12"/>
      <c r="G12" s="12"/>
      <c r="H12" s="13"/>
      <c r="I12" s="12"/>
      <c r="J12" s="13"/>
      <c r="K12" s="12"/>
      <c r="L12" s="25"/>
      <c r="M12" s="252"/>
      <c r="P12" s="24"/>
    </row>
    <row r="13" spans="1:16" ht="23.1" customHeight="1" x14ac:dyDescent="0.45">
      <c r="A13" s="11" t="s">
        <v>288</v>
      </c>
      <c r="C13" s="12"/>
      <c r="D13" s="12">
        <v>468008</v>
      </c>
      <c r="E13" s="12"/>
      <c r="F13" s="12">
        <v>87644</v>
      </c>
      <c r="G13" s="12"/>
      <c r="H13" s="13"/>
      <c r="I13" s="12">
        <v>52977</v>
      </c>
      <c r="J13" s="13"/>
      <c r="K13" s="12">
        <v>71760</v>
      </c>
      <c r="L13" s="25"/>
      <c r="M13" s="252"/>
      <c r="O13" s="24"/>
      <c r="P13" s="24"/>
    </row>
    <row r="14" spans="1:16" ht="23.1" customHeight="1" x14ac:dyDescent="0.45">
      <c r="A14" s="11" t="s">
        <v>281</v>
      </c>
      <c r="C14" s="12"/>
      <c r="D14" s="12">
        <v>156970</v>
      </c>
      <c r="E14" s="12"/>
      <c r="F14" s="12">
        <v>0</v>
      </c>
      <c r="G14" s="12"/>
      <c r="H14" s="13"/>
      <c r="I14" s="12">
        <v>0</v>
      </c>
      <c r="J14" s="13"/>
      <c r="K14" s="18" t="s">
        <v>282</v>
      </c>
      <c r="L14" s="25"/>
      <c r="M14" s="252"/>
      <c r="O14" s="24"/>
      <c r="P14" s="24"/>
    </row>
    <row r="15" spans="1:16" ht="23.1" customHeight="1" x14ac:dyDescent="0.45">
      <c r="A15" s="16" t="s">
        <v>15</v>
      </c>
      <c r="C15" s="17"/>
      <c r="D15" s="25">
        <v>330913</v>
      </c>
      <c r="E15" s="17"/>
      <c r="F15" s="12">
        <v>1126714</v>
      </c>
      <c r="G15" s="12"/>
      <c r="H15" s="13"/>
      <c r="I15" s="12">
        <v>68562</v>
      </c>
      <c r="J15" s="13"/>
      <c r="K15" s="12">
        <v>24150</v>
      </c>
      <c r="L15" s="25">
        <f>ROUND(I15/1000,0)</f>
        <v>69</v>
      </c>
      <c r="M15" s="252"/>
      <c r="N15" s="25">
        <f>ROUND(K15/1000,0)</f>
        <v>24</v>
      </c>
      <c r="O15" s="24"/>
      <c r="P15" s="24"/>
    </row>
    <row r="16" spans="1:16" ht="23.1" customHeight="1" x14ac:dyDescent="0.45">
      <c r="A16" s="16" t="s">
        <v>140</v>
      </c>
      <c r="C16" s="17"/>
      <c r="D16" s="18">
        <v>39691</v>
      </c>
      <c r="E16" s="17"/>
      <c r="F16" s="12">
        <v>18500</v>
      </c>
      <c r="G16" s="12"/>
      <c r="H16" s="13"/>
      <c r="I16" s="12">
        <v>195342</v>
      </c>
      <c r="J16" s="13"/>
      <c r="K16" s="12">
        <v>132605</v>
      </c>
      <c r="L16" s="25"/>
      <c r="M16" s="252"/>
      <c r="P16" s="24"/>
    </row>
    <row r="17" spans="1:16" ht="23.1" customHeight="1" x14ac:dyDescent="0.45">
      <c r="A17" s="16" t="s">
        <v>196</v>
      </c>
      <c r="C17" s="17"/>
      <c r="D17" s="18">
        <v>0</v>
      </c>
      <c r="E17" s="17"/>
      <c r="F17" s="12">
        <v>0</v>
      </c>
      <c r="G17" s="12"/>
      <c r="H17" s="13"/>
      <c r="I17" s="12">
        <v>56640</v>
      </c>
      <c r="J17" s="13"/>
      <c r="K17" s="12">
        <v>56640</v>
      </c>
      <c r="L17" s="25"/>
      <c r="M17" s="252"/>
      <c r="P17" s="24"/>
    </row>
    <row r="18" spans="1:16" ht="23.1" customHeight="1" x14ac:dyDescent="0.45">
      <c r="A18" s="16" t="s">
        <v>16</v>
      </c>
      <c r="C18" s="18"/>
      <c r="D18" s="18">
        <v>537067</v>
      </c>
      <c r="E18" s="18"/>
      <c r="F18" s="12">
        <v>192681</v>
      </c>
      <c r="G18" s="12"/>
      <c r="H18" s="13"/>
      <c r="I18" s="12">
        <v>313</v>
      </c>
      <c r="J18" s="13"/>
      <c r="K18" s="12">
        <v>471</v>
      </c>
      <c r="L18" s="25"/>
      <c r="M18" s="252"/>
      <c r="P18" s="24"/>
    </row>
    <row r="19" spans="1:16" ht="23.1" customHeight="1" x14ac:dyDescent="0.45">
      <c r="A19" s="16" t="s">
        <v>197</v>
      </c>
      <c r="B19" s="3">
        <v>7</v>
      </c>
      <c r="C19" s="18"/>
      <c r="D19" s="12">
        <v>4000</v>
      </c>
      <c r="E19" s="18"/>
      <c r="F19" s="12">
        <v>4000</v>
      </c>
      <c r="G19" s="12"/>
      <c r="H19" s="13"/>
      <c r="I19" s="18">
        <v>4000</v>
      </c>
      <c r="J19" s="13"/>
      <c r="K19" s="12">
        <v>4000</v>
      </c>
      <c r="L19" s="25"/>
      <c r="M19" s="252"/>
      <c r="P19" s="24"/>
    </row>
    <row r="20" spans="1:16" ht="23.1" customHeight="1" x14ac:dyDescent="0.45">
      <c r="A20" s="16" t="s">
        <v>17</v>
      </c>
      <c r="C20" s="12"/>
      <c r="D20" s="25">
        <f>107070+1</f>
        <v>107071</v>
      </c>
      <c r="E20" s="12"/>
      <c r="F20" s="12">
        <v>58948</v>
      </c>
      <c r="G20" s="12"/>
      <c r="H20" s="13"/>
      <c r="I20" s="18">
        <v>15161</v>
      </c>
      <c r="J20" s="13"/>
      <c r="K20" s="12">
        <v>14309</v>
      </c>
      <c r="L20" s="25"/>
      <c r="M20" s="252"/>
      <c r="O20" s="24"/>
      <c r="P20" s="24"/>
    </row>
    <row r="21" spans="1:16" s="2" customFormat="1" ht="23.1" customHeight="1" x14ac:dyDescent="0.45">
      <c r="A21" s="2" t="s">
        <v>18</v>
      </c>
      <c r="B21" s="19"/>
      <c r="C21" s="21"/>
      <c r="D21" s="20">
        <f>SUM(D10:D20)</f>
        <v>2274097</v>
      </c>
      <c r="E21" s="21"/>
      <c r="F21" s="20">
        <f>SUM(F10:F20)</f>
        <v>1881581</v>
      </c>
      <c r="G21" s="21"/>
      <c r="H21" s="20">
        <f>SUM(H10:H20)</f>
        <v>0</v>
      </c>
      <c r="I21" s="20">
        <f>SUM(I10:I20)</f>
        <v>472688</v>
      </c>
      <c r="J21" s="21"/>
      <c r="K21" s="20">
        <f>SUM(K10:K20)</f>
        <v>376592</v>
      </c>
      <c r="O21" s="49"/>
      <c r="P21" s="24"/>
    </row>
    <row r="22" spans="1:16" ht="16.5" customHeight="1" x14ac:dyDescent="0.45">
      <c r="A22" s="2"/>
      <c r="C22" s="117"/>
      <c r="D22" s="257"/>
      <c r="E22" s="117"/>
      <c r="F22" s="117"/>
      <c r="G22" s="117"/>
      <c r="H22" s="117"/>
      <c r="I22" s="24"/>
      <c r="J22" s="24"/>
      <c r="K22" s="24"/>
      <c r="P22" s="24"/>
    </row>
    <row r="23" spans="1:16" ht="23.1" customHeight="1" x14ac:dyDescent="0.45">
      <c r="A23" s="9" t="s">
        <v>19</v>
      </c>
      <c r="C23" s="117"/>
      <c r="D23" s="117"/>
      <c r="E23" s="117"/>
      <c r="F23" s="117"/>
      <c r="G23" s="117"/>
      <c r="H23" s="117"/>
      <c r="I23" s="117"/>
      <c r="J23" s="117"/>
      <c r="K23" s="117"/>
      <c r="P23" s="24"/>
    </row>
    <row r="24" spans="1:16" ht="23.1" customHeight="1" x14ac:dyDescent="0.45">
      <c r="A24" s="16" t="s">
        <v>287</v>
      </c>
      <c r="C24" s="26"/>
      <c r="D24" s="12">
        <v>176717</v>
      </c>
      <c r="E24" s="26"/>
      <c r="F24" s="12">
        <v>37110</v>
      </c>
      <c r="G24" s="12"/>
      <c r="H24" s="13"/>
      <c r="I24" s="12">
        <v>10376</v>
      </c>
      <c r="J24" s="13"/>
      <c r="K24" s="12">
        <v>36286</v>
      </c>
      <c r="M24" s="252"/>
      <c r="P24" s="24"/>
    </row>
    <row r="25" spans="1:16" ht="23.1" customHeight="1" x14ac:dyDescent="0.45">
      <c r="A25" s="16" t="s">
        <v>283</v>
      </c>
      <c r="C25" s="26"/>
      <c r="D25" s="12">
        <v>3501</v>
      </c>
      <c r="E25" s="26"/>
      <c r="F25" s="12">
        <v>0</v>
      </c>
      <c r="G25" s="12"/>
      <c r="H25" s="13"/>
      <c r="I25" s="12">
        <v>0</v>
      </c>
      <c r="J25" s="13"/>
      <c r="K25" s="12">
        <v>0</v>
      </c>
      <c r="M25" s="252"/>
      <c r="P25" s="24"/>
    </row>
    <row r="26" spans="1:16" ht="23.1" customHeight="1" x14ac:dyDescent="0.45">
      <c r="A26" s="16" t="s">
        <v>246</v>
      </c>
      <c r="B26" s="3">
        <v>13</v>
      </c>
      <c r="C26" s="26"/>
      <c r="D26" s="12">
        <v>3228811</v>
      </c>
      <c r="E26" s="26"/>
      <c r="F26" s="12">
        <v>0</v>
      </c>
      <c r="G26" s="12"/>
      <c r="H26" s="13"/>
      <c r="I26" s="12">
        <v>3191261</v>
      </c>
      <c r="J26" s="13"/>
      <c r="K26" s="12">
        <v>0</v>
      </c>
      <c r="M26" s="252"/>
      <c r="P26" s="24"/>
    </row>
    <row r="27" spans="1:16" ht="23.1" customHeight="1" x14ac:dyDescent="0.45">
      <c r="A27" s="16" t="s">
        <v>22</v>
      </c>
      <c r="B27" s="3">
        <v>5</v>
      </c>
      <c r="C27" s="117"/>
      <c r="D27" s="12">
        <v>0</v>
      </c>
      <c r="E27" s="117"/>
      <c r="F27" s="12">
        <v>0</v>
      </c>
      <c r="G27" s="12"/>
      <c r="H27" s="13"/>
      <c r="I27" s="12">
        <v>4654942</v>
      </c>
      <c r="J27" s="13"/>
      <c r="K27" s="12">
        <v>3178049</v>
      </c>
      <c r="M27" s="252"/>
      <c r="P27" s="24"/>
    </row>
    <row r="28" spans="1:16" ht="23.1" customHeight="1" x14ac:dyDescent="0.45">
      <c r="A28" s="16" t="s">
        <v>255</v>
      </c>
      <c r="B28" s="3">
        <v>5</v>
      </c>
      <c r="C28" s="117"/>
      <c r="D28" s="18">
        <v>1498618</v>
      </c>
      <c r="E28" s="117"/>
      <c r="F28" s="12">
        <v>0</v>
      </c>
      <c r="G28" s="12"/>
      <c r="H28" s="13"/>
      <c r="I28" s="12">
        <v>1410000</v>
      </c>
      <c r="J28" s="13"/>
      <c r="K28" s="18">
        <v>0</v>
      </c>
      <c r="M28" s="252"/>
      <c r="P28" s="24"/>
    </row>
    <row r="29" spans="1:16" ht="23.1" customHeight="1" x14ac:dyDescent="0.45">
      <c r="A29" s="16" t="s">
        <v>210</v>
      </c>
      <c r="B29" s="3">
        <v>5</v>
      </c>
      <c r="C29" s="117"/>
      <c r="D29" s="18">
        <v>1254408</v>
      </c>
      <c r="E29" s="117"/>
      <c r="F29" s="12">
        <v>5945</v>
      </c>
      <c r="G29" s="12"/>
      <c r="H29" s="13"/>
      <c r="I29" s="12">
        <v>1261847</v>
      </c>
      <c r="J29" s="13"/>
      <c r="K29" s="12">
        <v>6250</v>
      </c>
      <c r="M29" s="252"/>
      <c r="P29" s="24"/>
    </row>
    <row r="30" spans="1:16" ht="23.1" customHeight="1" x14ac:dyDescent="0.45">
      <c r="A30" s="16" t="s">
        <v>189</v>
      </c>
      <c r="C30" s="117"/>
      <c r="D30" s="18">
        <v>0</v>
      </c>
      <c r="E30" s="117"/>
      <c r="F30" s="12">
        <v>0</v>
      </c>
      <c r="G30" s="12"/>
      <c r="H30" s="13"/>
      <c r="I30" s="18">
        <v>26386</v>
      </c>
      <c r="J30" s="13"/>
      <c r="K30" s="12">
        <v>68866</v>
      </c>
      <c r="M30" s="252"/>
      <c r="P30" s="24"/>
    </row>
    <row r="31" spans="1:16" ht="23.1" customHeight="1" x14ac:dyDescent="0.45">
      <c r="A31" s="16" t="s">
        <v>284</v>
      </c>
      <c r="C31" s="117"/>
      <c r="D31" s="12">
        <v>58354</v>
      </c>
      <c r="E31" s="117"/>
      <c r="F31" s="12">
        <v>0</v>
      </c>
      <c r="G31" s="12"/>
      <c r="H31" s="13"/>
      <c r="I31" s="12">
        <v>0</v>
      </c>
      <c r="J31" s="13"/>
      <c r="K31" s="12">
        <v>0</v>
      </c>
      <c r="M31" s="252"/>
      <c r="P31" s="24"/>
    </row>
    <row r="32" spans="1:16" ht="23.1" customHeight="1" x14ac:dyDescent="0.45">
      <c r="A32" s="16" t="s">
        <v>231</v>
      </c>
      <c r="B32" s="3">
        <v>6</v>
      </c>
      <c r="C32" s="117"/>
      <c r="D32" s="12">
        <v>2428199</v>
      </c>
      <c r="E32" s="117"/>
      <c r="F32" s="12">
        <v>1405912</v>
      </c>
      <c r="G32" s="12"/>
      <c r="H32" s="13"/>
      <c r="I32" s="12">
        <v>506380</v>
      </c>
      <c r="J32" s="13"/>
      <c r="K32" s="12">
        <v>547370</v>
      </c>
      <c r="M32" s="252"/>
      <c r="P32" s="24"/>
    </row>
    <row r="33" spans="1:16" ht="23.1" customHeight="1" x14ac:dyDescent="0.45">
      <c r="A33" s="16" t="s">
        <v>154</v>
      </c>
      <c r="C33" s="117"/>
      <c r="D33" s="12">
        <v>154134</v>
      </c>
      <c r="E33" s="117"/>
      <c r="F33" s="12">
        <v>181560</v>
      </c>
      <c r="G33" s="12"/>
      <c r="H33" s="13"/>
      <c r="I33" s="12">
        <v>154134</v>
      </c>
      <c r="J33" s="13"/>
      <c r="K33" s="12">
        <v>181560</v>
      </c>
      <c r="M33" s="252"/>
      <c r="O33" s="346"/>
      <c r="P33" s="24"/>
    </row>
    <row r="34" spans="1:16" ht="23.1" customHeight="1" x14ac:dyDescent="0.45">
      <c r="A34" s="16" t="s">
        <v>153</v>
      </c>
      <c r="C34" s="117"/>
      <c r="D34" s="18">
        <v>87915</v>
      </c>
      <c r="E34" s="117"/>
      <c r="F34" s="12">
        <v>81224</v>
      </c>
      <c r="G34" s="12"/>
      <c r="H34" s="13"/>
      <c r="I34" s="12">
        <v>82532</v>
      </c>
      <c r="J34" s="13"/>
      <c r="K34" s="12">
        <v>78132</v>
      </c>
      <c r="M34" s="252"/>
      <c r="P34" s="24"/>
    </row>
    <row r="35" spans="1:16" ht="23.1" customHeight="1" x14ac:dyDescent="0.45">
      <c r="A35" s="16" t="s">
        <v>184</v>
      </c>
      <c r="C35" s="117"/>
      <c r="D35" s="12">
        <v>375110</v>
      </c>
      <c r="E35" s="117"/>
      <c r="F35" s="12">
        <v>311981</v>
      </c>
      <c r="G35" s="12"/>
      <c r="H35" s="13"/>
      <c r="I35" s="12">
        <v>16427</v>
      </c>
      <c r="J35" s="13"/>
      <c r="K35" s="12">
        <v>24755</v>
      </c>
      <c r="M35" s="252"/>
      <c r="O35" s="346"/>
      <c r="P35" s="24"/>
    </row>
    <row r="36" spans="1:16" ht="23.1" customHeight="1" x14ac:dyDescent="0.45">
      <c r="A36" s="16" t="s">
        <v>224</v>
      </c>
      <c r="B36" s="3">
        <v>2</v>
      </c>
      <c r="C36" s="117"/>
      <c r="D36" s="12">
        <v>2192306</v>
      </c>
      <c r="E36" s="117"/>
      <c r="F36" s="18">
        <v>1228507</v>
      </c>
      <c r="G36" s="12"/>
      <c r="H36" s="13"/>
      <c r="I36" s="12">
        <v>0</v>
      </c>
      <c r="J36" s="13"/>
      <c r="K36" s="12">
        <v>0</v>
      </c>
      <c r="M36" s="252"/>
      <c r="O36" s="346"/>
      <c r="P36" s="24"/>
    </row>
    <row r="37" spans="1:16" ht="23.1" customHeight="1" x14ac:dyDescent="0.45">
      <c r="A37" s="16" t="s">
        <v>226</v>
      </c>
      <c r="C37" s="117"/>
      <c r="D37" s="12">
        <v>525856</v>
      </c>
      <c r="E37" s="117"/>
      <c r="F37" s="12">
        <v>335127</v>
      </c>
      <c r="G37" s="12"/>
      <c r="H37" s="13"/>
      <c r="I37" s="12">
        <v>255475</v>
      </c>
      <c r="J37" s="13"/>
      <c r="K37" s="12">
        <v>149877</v>
      </c>
      <c r="M37" s="252"/>
      <c r="P37" s="24"/>
    </row>
    <row r="38" spans="1:16" ht="23.1" customHeight="1" x14ac:dyDescent="0.45">
      <c r="A38" s="16" t="s">
        <v>25</v>
      </c>
      <c r="C38" s="117"/>
      <c r="D38" s="12">
        <v>84751</v>
      </c>
      <c r="E38" s="117"/>
      <c r="F38" s="12">
        <v>97592</v>
      </c>
      <c r="G38" s="12"/>
      <c r="H38" s="13"/>
      <c r="I38" s="18">
        <v>0</v>
      </c>
      <c r="J38" s="13"/>
      <c r="K38" s="12">
        <v>53267</v>
      </c>
      <c r="M38" s="252"/>
      <c r="P38" s="24"/>
    </row>
    <row r="39" spans="1:16" ht="23.1" customHeight="1" x14ac:dyDescent="0.45">
      <c r="A39" s="16" t="s">
        <v>198</v>
      </c>
      <c r="C39" s="26"/>
      <c r="D39" s="12">
        <v>173923</v>
      </c>
      <c r="E39" s="26"/>
      <c r="F39" s="12">
        <v>157317</v>
      </c>
      <c r="G39" s="12"/>
      <c r="H39" s="13"/>
      <c r="I39" s="12">
        <v>143074</v>
      </c>
      <c r="J39" s="13"/>
      <c r="K39" s="12">
        <v>142902</v>
      </c>
      <c r="M39" s="252"/>
      <c r="P39" s="24"/>
    </row>
    <row r="40" spans="1:16" ht="23.1" customHeight="1" x14ac:dyDescent="0.45">
      <c r="A40" s="16" t="s">
        <v>26</v>
      </c>
      <c r="B40" s="3">
        <v>8</v>
      </c>
      <c r="C40" s="45"/>
      <c r="D40" s="12">
        <f>618702</f>
        <v>618702</v>
      </c>
      <c r="E40" s="45"/>
      <c r="F40" s="12">
        <v>412673</v>
      </c>
      <c r="G40" s="12"/>
      <c r="H40" s="13"/>
      <c r="I40" s="12">
        <v>526302</v>
      </c>
      <c r="J40" s="13"/>
      <c r="K40" s="12">
        <v>363399</v>
      </c>
      <c r="M40" s="252"/>
      <c r="O40" s="24"/>
      <c r="P40" s="24"/>
    </row>
    <row r="41" spans="1:16" s="2" customFormat="1" ht="23.1" customHeight="1" x14ac:dyDescent="0.45">
      <c r="A41" s="2" t="s">
        <v>27</v>
      </c>
      <c r="B41" s="19"/>
      <c r="C41" s="49"/>
      <c r="D41" s="29">
        <f>SUM(D24:D40)</f>
        <v>12861305</v>
      </c>
      <c r="E41" s="49"/>
      <c r="F41" s="29">
        <f>SUM(F24:F40)</f>
        <v>4254948</v>
      </c>
      <c r="G41" s="49"/>
      <c r="H41" s="29">
        <f>SUM(H24:H40)</f>
        <v>0</v>
      </c>
      <c r="I41" s="29">
        <f>SUM(I24:I40)</f>
        <v>12239136</v>
      </c>
      <c r="J41" s="49"/>
      <c r="K41" s="29">
        <f>SUM(K24:K40)</f>
        <v>4830713</v>
      </c>
      <c r="P41" s="24"/>
    </row>
    <row r="42" spans="1:16" ht="16.5" customHeight="1" x14ac:dyDescent="0.45">
      <c r="C42" s="117"/>
      <c r="D42" s="117"/>
      <c r="E42" s="117"/>
      <c r="F42" s="117"/>
      <c r="G42" s="117"/>
      <c r="H42" s="117"/>
      <c r="I42" s="117"/>
      <c r="J42" s="117"/>
      <c r="K42" s="117"/>
      <c r="P42" s="24"/>
    </row>
    <row r="43" spans="1:16" s="2" customFormat="1" ht="23.1" customHeight="1" thickBot="1" x14ac:dyDescent="0.5">
      <c r="A43" s="2" t="s">
        <v>28</v>
      </c>
      <c r="B43" s="19"/>
      <c r="C43" s="21"/>
      <c r="D43" s="30">
        <f>+D21+D41</f>
        <v>15135402</v>
      </c>
      <c r="E43" s="21"/>
      <c r="F43" s="30">
        <f>+F21+F41</f>
        <v>6136529</v>
      </c>
      <c r="G43" s="21"/>
      <c r="H43" s="30">
        <f>+H21+H41</f>
        <v>0</v>
      </c>
      <c r="I43" s="30">
        <f>+I21+I41</f>
        <v>12711824</v>
      </c>
      <c r="J43" s="21"/>
      <c r="K43" s="30">
        <f>+K21+K41</f>
        <v>5207305</v>
      </c>
      <c r="O43" s="347"/>
      <c r="P43" s="24"/>
    </row>
    <row r="44" spans="1:16" s="2" customFormat="1" ht="23.1" customHeight="1" thickTop="1" x14ac:dyDescent="0.45">
      <c r="B44" s="19"/>
      <c r="C44" s="31"/>
      <c r="D44" s="31"/>
      <c r="E44" s="31"/>
      <c r="F44" s="31"/>
      <c r="G44" s="31"/>
      <c r="H44" s="31"/>
      <c r="I44" s="31"/>
      <c r="J44" s="31"/>
      <c r="K44" s="31"/>
      <c r="P44" s="24"/>
    </row>
    <row r="45" spans="1:16" ht="23.45" customHeight="1" x14ac:dyDescent="0.5">
      <c r="A45" s="445" t="s">
        <v>168</v>
      </c>
      <c r="B45" s="445"/>
      <c r="C45" s="445"/>
      <c r="D45" s="445"/>
      <c r="E45" s="445"/>
      <c r="F45" s="445"/>
      <c r="G45" s="445"/>
      <c r="H45" s="445"/>
      <c r="I45" s="127"/>
      <c r="J45" s="127"/>
      <c r="K45" s="127"/>
      <c r="P45" s="24"/>
    </row>
    <row r="46" spans="1:16" ht="23.45" customHeight="1" x14ac:dyDescent="0.5">
      <c r="A46" s="445" t="s">
        <v>1</v>
      </c>
      <c r="B46" s="445"/>
      <c r="C46" s="445"/>
      <c r="D46" s="445"/>
      <c r="E46" s="445"/>
      <c r="F46" s="445"/>
      <c r="G46" s="445"/>
      <c r="H46" s="445"/>
      <c r="I46" s="127"/>
      <c r="J46" s="127"/>
      <c r="K46" s="127"/>
      <c r="P46" s="24"/>
    </row>
    <row r="47" spans="1:16" ht="23.45" customHeight="1" x14ac:dyDescent="0.45">
      <c r="C47" s="32"/>
      <c r="D47" s="32"/>
      <c r="E47" s="32"/>
      <c r="F47" s="32"/>
      <c r="G47" s="32"/>
      <c r="H47" s="32"/>
      <c r="I47" s="32"/>
      <c r="J47" s="32"/>
      <c r="K47" s="32"/>
      <c r="P47" s="24"/>
    </row>
    <row r="48" spans="1:16" ht="23.45" customHeight="1" x14ac:dyDescent="0.5">
      <c r="A48" s="127"/>
      <c r="B48" s="19"/>
      <c r="C48" s="19"/>
      <c r="D48" s="446" t="s">
        <v>2</v>
      </c>
      <c r="E48" s="446"/>
      <c r="F48" s="446"/>
      <c r="G48" s="2"/>
      <c r="H48" s="2"/>
      <c r="I48" s="446" t="s">
        <v>3</v>
      </c>
      <c r="J48" s="446"/>
      <c r="K48" s="446"/>
      <c r="P48" s="24"/>
    </row>
    <row r="49" spans="1:16" ht="23.45" customHeight="1" x14ac:dyDescent="0.45">
      <c r="C49" s="3"/>
      <c r="D49" s="4" t="s">
        <v>139</v>
      </c>
      <c r="E49"/>
      <c r="F49" s="4" t="s">
        <v>4</v>
      </c>
      <c r="G49" s="4"/>
      <c r="H49" s="4" t="s">
        <v>5</v>
      </c>
      <c r="I49" s="4" t="s">
        <v>139</v>
      </c>
      <c r="J49"/>
      <c r="K49" s="4" t="s">
        <v>4</v>
      </c>
      <c r="P49" s="24"/>
    </row>
    <row r="50" spans="1:16" ht="23.45" customHeight="1" x14ac:dyDescent="0.5">
      <c r="A50" s="6" t="s">
        <v>29</v>
      </c>
      <c r="B50" s="3" t="s">
        <v>7</v>
      </c>
      <c r="C50" s="7"/>
      <c r="D50" s="7">
        <v>2565</v>
      </c>
      <c r="E50" s="7"/>
      <c r="F50" s="7">
        <v>2564</v>
      </c>
      <c r="G50" s="7"/>
      <c r="H50" s="7">
        <v>2560</v>
      </c>
      <c r="I50" s="7">
        <v>2565</v>
      </c>
      <c r="J50" s="7"/>
      <c r="K50" s="7">
        <v>2564</v>
      </c>
      <c r="P50" s="24"/>
    </row>
    <row r="51" spans="1:16" ht="23.45" customHeight="1" x14ac:dyDescent="0.5">
      <c r="A51" s="6"/>
      <c r="C51" s="7"/>
      <c r="D51" s="4" t="s">
        <v>8</v>
      </c>
      <c r="E51" s="7"/>
      <c r="F51" s="4"/>
      <c r="G51" s="7"/>
      <c r="H51" s="7"/>
      <c r="I51" s="4" t="s">
        <v>8</v>
      </c>
      <c r="J51" s="7"/>
      <c r="K51" s="4"/>
      <c r="P51" s="24"/>
    </row>
    <row r="52" spans="1:16" ht="23.45" customHeight="1" x14ac:dyDescent="0.5">
      <c r="A52" s="127"/>
      <c r="C52" s="3"/>
      <c r="D52" s="444" t="s">
        <v>10</v>
      </c>
      <c r="E52" s="444"/>
      <c r="F52" s="444"/>
      <c r="G52" s="444"/>
      <c r="H52" s="444"/>
      <c r="I52" s="444"/>
      <c r="J52" s="444"/>
      <c r="K52" s="444"/>
      <c r="P52" s="24"/>
    </row>
    <row r="53" spans="1:16" ht="23.45" customHeight="1" x14ac:dyDescent="0.45">
      <c r="A53" s="9" t="s">
        <v>30</v>
      </c>
      <c r="C53" s="10"/>
      <c r="D53" s="10"/>
      <c r="E53" s="10"/>
      <c r="F53" s="10"/>
      <c r="G53" s="10"/>
      <c r="H53" s="10"/>
      <c r="I53" s="10"/>
      <c r="J53" s="10"/>
      <c r="K53" s="10"/>
      <c r="O53" s="24"/>
      <c r="P53" s="24"/>
    </row>
    <row r="54" spans="1:16" ht="23.45" customHeight="1" x14ac:dyDescent="0.45">
      <c r="A54" t="s">
        <v>235</v>
      </c>
      <c r="B54" s="3">
        <v>7</v>
      </c>
      <c r="C54" s="34"/>
      <c r="D54" s="12">
        <v>544350</v>
      </c>
      <c r="E54" s="117"/>
      <c r="F54" s="12">
        <v>223340</v>
      </c>
      <c r="G54" s="12"/>
      <c r="H54" s="13"/>
      <c r="I54" s="12">
        <v>157237</v>
      </c>
      <c r="J54" s="13"/>
      <c r="K54" s="12">
        <v>148217</v>
      </c>
      <c r="L54" s="116"/>
      <c r="M54" s="252"/>
      <c r="O54" s="24"/>
      <c r="P54" s="24"/>
    </row>
    <row r="55" spans="1:16" ht="23.45" customHeight="1" x14ac:dyDescent="0.45">
      <c r="A55" t="s">
        <v>31</v>
      </c>
      <c r="C55" s="34"/>
      <c r="D55" s="12">
        <v>312431</v>
      </c>
      <c r="E55" s="117"/>
      <c r="F55" s="12">
        <v>277403</v>
      </c>
      <c r="G55" s="12"/>
      <c r="H55" s="13"/>
      <c r="I55" s="12">
        <v>63468</v>
      </c>
      <c r="J55" s="13"/>
      <c r="K55" s="12">
        <v>76111</v>
      </c>
      <c r="L55" s="116"/>
      <c r="M55" s="252"/>
      <c r="O55" s="256"/>
      <c r="P55" s="24"/>
    </row>
    <row r="56" spans="1:16" ht="23.45" customHeight="1" x14ac:dyDescent="0.45">
      <c r="A56" s="16" t="s">
        <v>32</v>
      </c>
      <c r="C56" s="34"/>
      <c r="D56" s="12">
        <f>368938+1</f>
        <v>368939</v>
      </c>
      <c r="E56" s="12"/>
      <c r="F56" s="12">
        <v>1254551</v>
      </c>
      <c r="G56" s="12"/>
      <c r="H56" s="12">
        <v>0</v>
      </c>
      <c r="I56" s="12">
        <v>134924</v>
      </c>
      <c r="J56" s="12">
        <v>0</v>
      </c>
      <c r="K56" s="12">
        <v>1066723</v>
      </c>
      <c r="L56" s="116"/>
      <c r="M56" s="252"/>
      <c r="P56" s="24"/>
    </row>
    <row r="57" spans="1:16" ht="23.45" customHeight="1" x14ac:dyDescent="0.45">
      <c r="A57" s="16" t="s">
        <v>187</v>
      </c>
      <c r="B57" s="3">
        <v>7</v>
      </c>
      <c r="C57" s="118"/>
      <c r="D57" s="12">
        <v>160576</v>
      </c>
      <c r="E57" s="117"/>
      <c r="F57" s="12">
        <v>178427</v>
      </c>
      <c r="G57" s="12"/>
      <c r="H57" s="13"/>
      <c r="I57" s="12">
        <v>125016</v>
      </c>
      <c r="J57" s="13"/>
      <c r="K57" s="12">
        <v>121869</v>
      </c>
      <c r="L57" s="116"/>
      <c r="M57" s="252"/>
      <c r="P57" s="24"/>
    </row>
    <row r="58" spans="1:16" ht="23.45" customHeight="1" x14ac:dyDescent="0.45">
      <c r="A58" t="s">
        <v>185</v>
      </c>
      <c r="C58" s="118"/>
      <c r="D58" s="12">
        <v>171493</v>
      </c>
      <c r="E58" s="117"/>
      <c r="F58" s="12">
        <v>133492</v>
      </c>
      <c r="G58" s="12"/>
      <c r="H58" s="13"/>
      <c r="I58" s="12">
        <v>11120</v>
      </c>
      <c r="J58" s="13"/>
      <c r="K58" s="12">
        <v>11820</v>
      </c>
      <c r="L58" s="116"/>
      <c r="M58" s="252"/>
      <c r="P58" s="24"/>
    </row>
    <row r="59" spans="1:16" ht="23.45" customHeight="1" x14ac:dyDescent="0.45">
      <c r="A59" t="s">
        <v>33</v>
      </c>
      <c r="C59" s="118"/>
      <c r="D59" s="12">
        <v>305961</v>
      </c>
      <c r="E59" s="117"/>
      <c r="F59" s="12">
        <v>0</v>
      </c>
      <c r="G59" s="12"/>
      <c r="H59" s="13"/>
      <c r="I59" s="12">
        <v>743914</v>
      </c>
      <c r="J59" s="13"/>
      <c r="K59" s="12">
        <v>491814</v>
      </c>
      <c r="L59" s="116"/>
      <c r="M59" s="252"/>
      <c r="P59" s="24"/>
    </row>
    <row r="60" spans="1:16" ht="23.45" customHeight="1" x14ac:dyDescent="0.45">
      <c r="A60" t="s">
        <v>186</v>
      </c>
      <c r="C60" s="35"/>
      <c r="D60" s="12">
        <v>10105</v>
      </c>
      <c r="E60" s="117"/>
      <c r="F60" s="12">
        <v>7458</v>
      </c>
      <c r="G60" s="12"/>
      <c r="H60" s="13"/>
      <c r="I60" s="12">
        <v>2506</v>
      </c>
      <c r="J60" s="13"/>
      <c r="K60" s="12">
        <v>0</v>
      </c>
      <c r="L60" s="116"/>
      <c r="M60" s="252"/>
      <c r="P60" s="24"/>
    </row>
    <row r="61" spans="1:16" ht="23.45" customHeight="1" x14ac:dyDescent="0.45">
      <c r="A61" t="s">
        <v>37</v>
      </c>
      <c r="C61" s="12"/>
      <c r="D61" s="12">
        <f>46179+1</f>
        <v>46180</v>
      </c>
      <c r="E61" s="117"/>
      <c r="F61" s="12">
        <v>12616</v>
      </c>
      <c r="G61" s="12"/>
      <c r="H61" s="13"/>
      <c r="I61" s="12">
        <v>3609</v>
      </c>
      <c r="J61" s="13"/>
      <c r="K61" s="12">
        <v>4024</v>
      </c>
      <c r="L61" s="116"/>
      <c r="M61" s="252"/>
      <c r="O61" s="24"/>
      <c r="P61" s="24"/>
    </row>
    <row r="62" spans="1:16" s="2" customFormat="1" ht="23.45" customHeight="1" x14ac:dyDescent="0.45">
      <c r="A62" s="2" t="s">
        <v>38</v>
      </c>
      <c r="B62" s="19"/>
      <c r="C62" s="38"/>
      <c r="D62" s="119">
        <f>SUM(D54:D61)</f>
        <v>1920035</v>
      </c>
      <c r="E62" s="38"/>
      <c r="F62" s="119">
        <f>SUM(F54:F61)</f>
        <v>2087287</v>
      </c>
      <c r="G62" s="38"/>
      <c r="H62" s="119">
        <f>SUM(H54:H61)</f>
        <v>0</v>
      </c>
      <c r="I62" s="119">
        <f>SUM(I54:I61)</f>
        <v>1241794</v>
      </c>
      <c r="J62" s="38"/>
      <c r="K62" s="119">
        <f>SUM(K54:K61)</f>
        <v>1920578</v>
      </c>
      <c r="P62" s="24"/>
    </row>
    <row r="63" spans="1:16" ht="23.45" customHeight="1" x14ac:dyDescent="0.45">
      <c r="C63" s="35"/>
      <c r="D63" s="35"/>
      <c r="E63" s="35"/>
      <c r="F63" s="35"/>
      <c r="G63" s="35"/>
      <c r="H63" s="35"/>
      <c r="I63" s="35"/>
      <c r="J63" s="35"/>
      <c r="K63" s="35"/>
      <c r="P63" s="24"/>
    </row>
    <row r="64" spans="1:16" s="2" customFormat="1" ht="23.45" customHeight="1" x14ac:dyDescent="0.45">
      <c r="A64" s="9" t="s">
        <v>39</v>
      </c>
      <c r="C64" s="38"/>
      <c r="D64" s="38"/>
      <c r="E64" s="38"/>
      <c r="F64" s="38"/>
      <c r="G64" s="38"/>
      <c r="H64" s="38"/>
      <c r="I64" s="38"/>
      <c r="J64" s="38"/>
      <c r="K64" s="38"/>
      <c r="P64" s="24"/>
    </row>
    <row r="65" spans="1:16" s="2" customFormat="1" ht="23.45" customHeight="1" x14ac:dyDescent="0.45">
      <c r="A65" t="s">
        <v>142</v>
      </c>
      <c r="B65" s="3">
        <v>7</v>
      </c>
      <c r="C65" s="118"/>
      <c r="D65" s="12">
        <v>356843</v>
      </c>
      <c r="E65" s="117"/>
      <c r="F65" s="12">
        <v>385755</v>
      </c>
      <c r="G65" s="12"/>
      <c r="H65" s="13"/>
      <c r="I65" s="12">
        <v>256487</v>
      </c>
      <c r="J65" s="13"/>
      <c r="K65" s="12">
        <v>343184</v>
      </c>
      <c r="M65" s="252"/>
      <c r="P65" s="24"/>
    </row>
    <row r="66" spans="1:16" s="2" customFormat="1" ht="23.45" customHeight="1" x14ac:dyDescent="0.45">
      <c r="A66" t="s">
        <v>199</v>
      </c>
      <c r="B66" s="3"/>
      <c r="C66" s="118"/>
      <c r="D66" s="12">
        <v>166187</v>
      </c>
      <c r="E66" s="117"/>
      <c r="F66" s="12">
        <v>218941</v>
      </c>
      <c r="G66" s="12"/>
      <c r="H66" s="13"/>
      <c r="I66" s="12">
        <v>4357</v>
      </c>
      <c r="J66" s="13"/>
      <c r="K66" s="12">
        <v>12497</v>
      </c>
      <c r="M66" s="252"/>
      <c r="P66" s="24"/>
    </row>
    <row r="67" spans="1:16" s="2" customFormat="1" ht="23.45" customHeight="1" x14ac:dyDescent="0.45">
      <c r="A67" t="s">
        <v>236</v>
      </c>
      <c r="B67" s="3">
        <v>7</v>
      </c>
      <c r="C67" s="118"/>
      <c r="D67" s="12">
        <v>1976528</v>
      </c>
      <c r="E67" s="117"/>
      <c r="F67" s="12">
        <v>0</v>
      </c>
      <c r="G67" s="12"/>
      <c r="H67" s="13"/>
      <c r="I67" s="12">
        <v>1976528</v>
      </c>
      <c r="J67" s="13"/>
      <c r="K67" s="12">
        <v>0</v>
      </c>
      <c r="M67" s="252"/>
      <c r="P67" s="24"/>
    </row>
    <row r="68" spans="1:16" s="2" customFormat="1" ht="23.45" customHeight="1" x14ac:dyDescent="0.45">
      <c r="A68" t="s">
        <v>227</v>
      </c>
      <c r="B68" s="3"/>
      <c r="C68" s="118"/>
      <c r="D68" s="18">
        <v>154223</v>
      </c>
      <c r="E68" s="117"/>
      <c r="F68" s="12">
        <v>22861</v>
      </c>
      <c r="G68" s="12"/>
      <c r="H68" s="13"/>
      <c r="I68" s="12">
        <v>38334</v>
      </c>
      <c r="J68" s="13"/>
      <c r="K68" s="12">
        <v>0</v>
      </c>
      <c r="M68" s="252"/>
      <c r="P68" s="24"/>
    </row>
    <row r="69" spans="1:16" s="2" customFormat="1" ht="23.45" customHeight="1" x14ac:dyDescent="0.45">
      <c r="A69" t="s">
        <v>155</v>
      </c>
      <c r="B69" s="3"/>
      <c r="C69" s="118"/>
      <c r="D69" s="12">
        <v>50236</v>
      </c>
      <c r="E69" s="117"/>
      <c r="F69" s="12">
        <v>27927</v>
      </c>
      <c r="G69" s="12"/>
      <c r="H69" s="13"/>
      <c r="I69" s="12">
        <v>5773</v>
      </c>
      <c r="J69" s="13"/>
      <c r="K69" s="12">
        <v>5783</v>
      </c>
      <c r="M69" s="252"/>
      <c r="P69" s="24"/>
    </row>
    <row r="70" spans="1:16" s="2" customFormat="1" ht="23.45" customHeight="1" x14ac:dyDescent="0.45">
      <c r="A70" t="s">
        <v>40</v>
      </c>
      <c r="B70" s="3"/>
      <c r="C70" s="118"/>
      <c r="D70" s="12">
        <v>4678</v>
      </c>
      <c r="E70" s="117"/>
      <c r="F70" s="12">
        <v>5852</v>
      </c>
      <c r="G70" s="12"/>
      <c r="H70" s="13"/>
      <c r="I70" s="12">
        <f>174+1</f>
        <v>175</v>
      </c>
      <c r="J70" s="13"/>
      <c r="K70" s="12">
        <v>1141</v>
      </c>
      <c r="M70" s="252"/>
      <c r="P70" s="24"/>
    </row>
    <row r="71" spans="1:16" s="2" customFormat="1" ht="23.45" customHeight="1" x14ac:dyDescent="0.45">
      <c r="A71" s="2" t="s">
        <v>41</v>
      </c>
      <c r="B71" s="19"/>
      <c r="C71" s="38"/>
      <c r="D71" s="119">
        <f>SUM(D65:D70)</f>
        <v>2708695</v>
      </c>
      <c r="E71" s="38"/>
      <c r="F71" s="119">
        <f>SUM(F65:F70)</f>
        <v>661336</v>
      </c>
      <c r="G71" s="38"/>
      <c r="H71" s="119">
        <f>SUM(H66:H70)</f>
        <v>0</v>
      </c>
      <c r="I71" s="119">
        <f>SUM(I65:I70)</f>
        <v>2281654</v>
      </c>
      <c r="J71" s="38"/>
      <c r="K71" s="119">
        <f>SUM(K65:K70)</f>
        <v>362605</v>
      </c>
      <c r="P71" s="24"/>
    </row>
    <row r="72" spans="1:16" s="2" customFormat="1" ht="21.75" x14ac:dyDescent="0.45">
      <c r="B72" s="19"/>
      <c r="C72" s="38"/>
      <c r="D72" s="38"/>
      <c r="E72" s="38"/>
      <c r="F72" s="38"/>
      <c r="G72" s="38"/>
      <c r="H72" s="38"/>
      <c r="I72" s="38"/>
      <c r="J72" s="38"/>
      <c r="K72" s="38"/>
      <c r="P72" s="24"/>
    </row>
    <row r="73" spans="1:16" s="2" customFormat="1" ht="23.45" customHeight="1" x14ac:dyDescent="0.45">
      <c r="A73" s="2" t="s">
        <v>42</v>
      </c>
      <c r="B73" s="19"/>
      <c r="C73" s="38"/>
      <c r="D73" s="42">
        <f>D62+D71</f>
        <v>4628730</v>
      </c>
      <c r="E73" s="38"/>
      <c r="F73" s="42">
        <f>F62+F71</f>
        <v>2748623</v>
      </c>
      <c r="G73" s="38"/>
      <c r="H73" s="42">
        <f>H62+H71</f>
        <v>0</v>
      </c>
      <c r="I73" s="42">
        <f>I62+I71</f>
        <v>3523448</v>
      </c>
      <c r="J73" s="38"/>
      <c r="K73" s="42">
        <f>K62+K71</f>
        <v>2283183</v>
      </c>
      <c r="P73" s="24"/>
    </row>
    <row r="74" spans="1:16" s="2" customFormat="1" ht="23.45" customHeight="1" x14ac:dyDescent="0.45">
      <c r="B74" s="19"/>
      <c r="C74" s="31"/>
      <c r="D74" s="31"/>
      <c r="E74" s="31"/>
      <c r="F74" s="31"/>
      <c r="G74" s="31"/>
      <c r="H74" s="31"/>
      <c r="I74" s="31"/>
      <c r="J74" s="31"/>
      <c r="K74" s="31"/>
      <c r="P74" s="24"/>
    </row>
    <row r="75" spans="1:16" ht="23.45" customHeight="1" x14ac:dyDescent="0.5">
      <c r="A75" s="445" t="s">
        <v>168</v>
      </c>
      <c r="B75" s="445"/>
      <c r="C75" s="445"/>
      <c r="D75" s="445"/>
      <c r="E75" s="445"/>
      <c r="F75" s="445"/>
      <c r="G75" s="445"/>
      <c r="H75" s="445"/>
      <c r="I75" s="127"/>
      <c r="J75" s="127"/>
      <c r="K75" s="127"/>
      <c r="P75" s="24"/>
    </row>
    <row r="76" spans="1:16" ht="23.45" customHeight="1" x14ac:dyDescent="0.5">
      <c r="A76" s="445" t="s">
        <v>1</v>
      </c>
      <c r="B76" s="445"/>
      <c r="C76" s="445"/>
      <c r="D76" s="445"/>
      <c r="E76" s="445"/>
      <c r="F76" s="445"/>
      <c r="G76" s="445"/>
      <c r="H76" s="445"/>
      <c r="I76" s="127"/>
      <c r="J76" s="127"/>
      <c r="K76" s="127"/>
      <c r="P76" s="24"/>
    </row>
    <row r="77" spans="1:16" ht="23.45" customHeight="1" x14ac:dyDescent="0.45">
      <c r="C77" s="32"/>
      <c r="D77" s="32"/>
      <c r="E77" s="32"/>
      <c r="F77" s="32"/>
      <c r="G77" s="32"/>
      <c r="H77" s="32"/>
      <c r="I77" s="32"/>
      <c r="J77" s="32"/>
      <c r="K77" s="32"/>
      <c r="P77" s="24"/>
    </row>
    <row r="78" spans="1:16" ht="23.45" customHeight="1" x14ac:dyDescent="0.5">
      <c r="A78" s="127"/>
      <c r="B78" s="19"/>
      <c r="C78" s="19"/>
      <c r="D78" s="446" t="s">
        <v>2</v>
      </c>
      <c r="E78" s="446"/>
      <c r="F78" s="446"/>
      <c r="G78" s="2"/>
      <c r="H78" s="2"/>
      <c r="I78" s="446" t="s">
        <v>3</v>
      </c>
      <c r="J78" s="446"/>
      <c r="K78" s="446"/>
      <c r="P78" s="24"/>
    </row>
    <row r="79" spans="1:16" ht="23.45" customHeight="1" x14ac:dyDescent="0.5">
      <c r="A79" s="6"/>
      <c r="C79" s="3"/>
      <c r="D79" s="4" t="s">
        <v>139</v>
      </c>
      <c r="E79"/>
      <c r="F79" s="4" t="s">
        <v>4</v>
      </c>
      <c r="G79" s="4"/>
      <c r="H79" s="4" t="s">
        <v>5</v>
      </c>
      <c r="I79" s="4" t="s">
        <v>139</v>
      </c>
      <c r="J79"/>
      <c r="K79" s="4" t="s">
        <v>4</v>
      </c>
      <c r="P79" s="24"/>
    </row>
    <row r="80" spans="1:16" ht="23.45" customHeight="1" x14ac:dyDescent="0.5">
      <c r="A80" s="6" t="s">
        <v>29</v>
      </c>
      <c r="B80" s="3" t="s">
        <v>7</v>
      </c>
      <c r="C80" s="7"/>
      <c r="D80" s="7">
        <v>2565</v>
      </c>
      <c r="E80" s="7"/>
      <c r="F80" s="7">
        <v>2564</v>
      </c>
      <c r="G80" s="7"/>
      <c r="H80" s="7">
        <v>2560</v>
      </c>
      <c r="I80" s="7">
        <v>2565</v>
      </c>
      <c r="J80" s="7"/>
      <c r="K80" s="7">
        <v>2564</v>
      </c>
      <c r="P80" s="24"/>
    </row>
    <row r="81" spans="1:16" ht="23.45" customHeight="1" x14ac:dyDescent="0.5">
      <c r="A81" s="6"/>
      <c r="C81" s="7"/>
      <c r="D81" s="4" t="s">
        <v>8</v>
      </c>
      <c r="E81" s="7"/>
      <c r="F81" s="4"/>
      <c r="G81" s="7"/>
      <c r="H81" s="7"/>
      <c r="I81" s="4" t="s">
        <v>8</v>
      </c>
      <c r="J81" s="7"/>
      <c r="K81" s="4"/>
      <c r="P81" s="24"/>
    </row>
    <row r="82" spans="1:16" ht="23.45" customHeight="1" x14ac:dyDescent="0.5">
      <c r="A82" s="127"/>
      <c r="C82" s="3"/>
      <c r="D82" s="444" t="s">
        <v>10</v>
      </c>
      <c r="E82" s="444"/>
      <c r="F82" s="444"/>
      <c r="G82" s="444"/>
      <c r="H82" s="444"/>
      <c r="I82" s="444"/>
      <c r="J82" s="444"/>
      <c r="K82" s="444"/>
      <c r="P82" s="24"/>
    </row>
    <row r="83" spans="1:16" ht="23.45" customHeight="1" x14ac:dyDescent="0.45">
      <c r="A83" s="9" t="s">
        <v>43</v>
      </c>
      <c r="C83" s="116"/>
      <c r="D83" s="116"/>
      <c r="E83" s="116"/>
      <c r="F83" s="116"/>
      <c r="G83" s="25"/>
      <c r="H83" s="116"/>
      <c r="I83" s="116"/>
      <c r="J83" s="116"/>
      <c r="K83" s="116"/>
      <c r="L83" s="43"/>
      <c r="P83" s="24"/>
    </row>
    <row r="84" spans="1:16" ht="23.45" customHeight="1" x14ac:dyDescent="0.45">
      <c r="A84" t="s">
        <v>44</v>
      </c>
      <c r="B84" s="3">
        <v>8</v>
      </c>
      <c r="C84" s="116"/>
      <c r="D84" s="116"/>
      <c r="E84" s="116"/>
      <c r="F84" s="116"/>
      <c r="G84" s="25"/>
      <c r="H84" s="116"/>
      <c r="I84" s="116"/>
      <c r="J84" s="116"/>
      <c r="K84" s="116"/>
      <c r="L84" s="43"/>
      <c r="P84" s="24"/>
    </row>
    <row r="85" spans="1:16" ht="23.45" customHeight="1" thickBot="1" x14ac:dyDescent="0.5">
      <c r="A85" t="s">
        <v>45</v>
      </c>
      <c r="C85" s="45"/>
      <c r="D85" s="258">
        <v>2249389</v>
      </c>
      <c r="E85" s="117"/>
      <c r="F85" s="258">
        <v>1365412</v>
      </c>
      <c r="G85" s="12"/>
      <c r="H85" s="13" t="e">
        <v>#REF!</v>
      </c>
      <c r="I85" s="258">
        <v>2249389</v>
      </c>
      <c r="J85" s="13"/>
      <c r="K85" s="258">
        <v>1365412</v>
      </c>
      <c r="P85" s="24"/>
    </row>
    <row r="86" spans="1:16" ht="23.45" customHeight="1" thickTop="1" x14ac:dyDescent="0.45">
      <c r="A86" t="s">
        <v>46</v>
      </c>
      <c r="C86" s="45"/>
      <c r="D86" s="12">
        <v>1487192</v>
      </c>
      <c r="E86" s="117"/>
      <c r="F86" s="12">
        <v>1201380</v>
      </c>
      <c r="G86" s="12"/>
      <c r="H86" s="13" t="e">
        <v>#REF!</v>
      </c>
      <c r="I86" s="12">
        <v>1487192</v>
      </c>
      <c r="J86" s="13"/>
      <c r="K86" s="12">
        <v>1201380</v>
      </c>
      <c r="O86" s="24"/>
      <c r="P86" s="24"/>
    </row>
    <row r="87" spans="1:16" ht="23.45" customHeight="1" x14ac:dyDescent="0.45">
      <c r="A87" t="s">
        <v>47</v>
      </c>
      <c r="B87" s="3">
        <v>8</v>
      </c>
      <c r="C87" s="45"/>
      <c r="D87" s="12">
        <v>5990796</v>
      </c>
      <c r="E87" s="117"/>
      <c r="F87" s="12">
        <v>1497031</v>
      </c>
      <c r="G87" s="12"/>
      <c r="H87" s="13" t="e">
        <v>#REF!</v>
      </c>
      <c r="I87" s="12">
        <v>5990796</v>
      </c>
      <c r="J87" s="13"/>
      <c r="K87" s="12">
        <v>1497031</v>
      </c>
      <c r="P87" s="24"/>
    </row>
    <row r="88" spans="1:16" ht="23.45" customHeight="1" x14ac:dyDescent="0.45">
      <c r="A88" t="s">
        <v>49</v>
      </c>
      <c r="C88" s="117"/>
      <c r="D88" s="12">
        <v>-42012</v>
      </c>
      <c r="E88" s="117"/>
      <c r="F88" s="12">
        <v>-42012</v>
      </c>
      <c r="G88" s="12"/>
      <c r="H88" s="13" t="e">
        <v>#REF!</v>
      </c>
      <c r="I88" s="12">
        <v>0</v>
      </c>
      <c r="J88" s="13"/>
      <c r="K88" s="12">
        <v>0</v>
      </c>
      <c r="P88" s="24"/>
    </row>
    <row r="89" spans="1:16" ht="23.45" customHeight="1" x14ac:dyDescent="0.45">
      <c r="A89" t="s">
        <v>261</v>
      </c>
      <c r="B89" s="3">
        <v>5</v>
      </c>
      <c r="C89" s="117"/>
      <c r="D89" s="12">
        <v>-146220</v>
      </c>
      <c r="E89" s="117"/>
      <c r="F89" s="12">
        <v>0</v>
      </c>
      <c r="G89" s="12"/>
      <c r="H89" s="13"/>
      <c r="I89" s="12">
        <v>0</v>
      </c>
      <c r="J89" s="13"/>
      <c r="K89" s="12">
        <v>0</v>
      </c>
      <c r="P89" s="24"/>
    </row>
    <row r="90" spans="1:16" ht="23.45" customHeight="1" x14ac:dyDescent="0.45">
      <c r="A90" t="s">
        <v>156</v>
      </c>
      <c r="B90" s="3">
        <v>9</v>
      </c>
      <c r="C90" s="117"/>
      <c r="D90" s="12">
        <v>23931</v>
      </c>
      <c r="E90" s="117"/>
      <c r="F90" s="12">
        <v>12066</v>
      </c>
      <c r="G90" s="12"/>
      <c r="H90" s="13" t="e">
        <v>#REF!</v>
      </c>
      <c r="I90" s="12">
        <v>23931</v>
      </c>
      <c r="J90" s="13"/>
      <c r="K90" s="12">
        <v>12066</v>
      </c>
      <c r="P90" s="24"/>
    </row>
    <row r="91" spans="1:16" ht="23.45" customHeight="1" x14ac:dyDescent="0.45">
      <c r="A91" t="s">
        <v>48</v>
      </c>
      <c r="C91" s="117"/>
      <c r="D91" s="12"/>
      <c r="E91" s="117"/>
      <c r="F91" s="12"/>
      <c r="G91" s="12"/>
      <c r="H91" s="13"/>
      <c r="I91" s="12"/>
      <c r="J91" s="13"/>
      <c r="K91" s="12"/>
      <c r="P91" s="24"/>
    </row>
    <row r="92" spans="1:16" ht="23.45" customHeight="1" x14ac:dyDescent="0.45">
      <c r="A92" t="s">
        <v>146</v>
      </c>
      <c r="C92" s="117"/>
      <c r="D92" s="12"/>
      <c r="E92" s="117"/>
      <c r="F92" s="12"/>
      <c r="G92" s="12"/>
      <c r="H92" s="13"/>
      <c r="I92" s="12"/>
      <c r="J92" s="13"/>
      <c r="K92" s="12"/>
      <c r="P92" s="24"/>
    </row>
    <row r="93" spans="1:16" ht="23.45" customHeight="1" x14ac:dyDescent="0.45">
      <c r="A93" t="s">
        <v>147</v>
      </c>
      <c r="C93" s="117"/>
      <c r="D93" s="12">
        <v>18000</v>
      </c>
      <c r="E93" s="117"/>
      <c r="F93" s="12">
        <v>18000</v>
      </c>
      <c r="G93" s="12"/>
      <c r="H93" s="13" t="e">
        <v>#REF!</v>
      </c>
      <c r="I93" s="12">
        <v>18000</v>
      </c>
      <c r="J93" s="13"/>
      <c r="K93" s="12">
        <v>18000</v>
      </c>
      <c r="P93" s="24"/>
    </row>
    <row r="94" spans="1:16" ht="23.45" customHeight="1" x14ac:dyDescent="0.45">
      <c r="A94" t="s">
        <v>145</v>
      </c>
      <c r="C94" s="117"/>
      <c r="D94" s="12">
        <v>1048794</v>
      </c>
      <c r="E94" s="117"/>
      <c r="F94" s="12">
        <v>250844</v>
      </c>
      <c r="G94" s="12"/>
      <c r="H94" s="13" t="e">
        <v>#REF!</v>
      </c>
      <c r="I94" s="18">
        <v>1668457</v>
      </c>
      <c r="J94" s="13"/>
      <c r="K94" s="12">
        <v>195645</v>
      </c>
      <c r="P94" s="24"/>
    </row>
    <row r="95" spans="1:16" ht="23.45" customHeight="1" x14ac:dyDescent="0.45">
      <c r="A95" s="2" t="s">
        <v>51</v>
      </c>
      <c r="C95" s="117"/>
      <c r="D95" s="259">
        <f>SUM(D86:D94)</f>
        <v>8380481</v>
      </c>
      <c r="E95" s="117"/>
      <c r="F95" s="259">
        <f>SUM(F86:F94)</f>
        <v>2937309</v>
      </c>
      <c r="G95" s="117"/>
      <c r="H95" s="259" t="e">
        <f>SUM(H86:H94)</f>
        <v>#REF!</v>
      </c>
      <c r="I95" s="259">
        <f>SUM(I86:I94)</f>
        <v>9188376</v>
      </c>
      <c r="J95" s="27"/>
      <c r="K95" s="259">
        <f>SUM(K86:K94)</f>
        <v>2924122</v>
      </c>
      <c r="P95" s="24"/>
    </row>
    <row r="96" spans="1:16" ht="23.45" hidden="1" customHeight="1" x14ac:dyDescent="0.45">
      <c r="A96" t="s">
        <v>129</v>
      </c>
      <c r="C96" s="117"/>
      <c r="D96" s="49"/>
      <c r="E96" s="117"/>
      <c r="F96" s="49"/>
      <c r="G96" s="117"/>
      <c r="H96" s="49"/>
      <c r="I96" s="49"/>
      <c r="J96" s="27"/>
      <c r="K96" s="49"/>
      <c r="P96" s="24"/>
    </row>
    <row r="97" spans="1:16" ht="23.45" hidden="1" customHeight="1" x14ac:dyDescent="0.45">
      <c r="A97" t="s">
        <v>110</v>
      </c>
      <c r="C97" s="117"/>
      <c r="D97" s="117">
        <v>0</v>
      </c>
      <c r="E97" s="117"/>
      <c r="F97" s="28">
        <v>0</v>
      </c>
      <c r="G97" s="117"/>
      <c r="H97" s="27"/>
      <c r="I97" s="27">
        <v>0</v>
      </c>
      <c r="J97" s="27"/>
      <c r="K97" s="27">
        <v>0</v>
      </c>
      <c r="P97" s="24"/>
    </row>
    <row r="98" spans="1:16" ht="23.45" customHeight="1" x14ac:dyDescent="0.45">
      <c r="A98" s="47" t="s">
        <v>52</v>
      </c>
      <c r="B98" s="361"/>
      <c r="C98" s="117"/>
      <c r="D98" s="12">
        <v>2126191</v>
      </c>
      <c r="E98" s="117"/>
      <c r="F98" s="12">
        <v>450597</v>
      </c>
      <c r="G98" s="12"/>
      <c r="H98" s="13" t="e">
        <v>#REF!</v>
      </c>
      <c r="I98" s="12">
        <v>0</v>
      </c>
      <c r="J98" s="13"/>
      <c r="K98" s="12">
        <v>0</v>
      </c>
      <c r="P98" s="24"/>
    </row>
    <row r="99" spans="1:16" ht="23.45" customHeight="1" x14ac:dyDescent="0.45">
      <c r="A99" s="2" t="s">
        <v>53</v>
      </c>
      <c r="C99" s="49"/>
      <c r="D99" s="29">
        <f>SUM(D95:D98)</f>
        <v>10506672</v>
      </c>
      <c r="E99" s="49"/>
      <c r="F99" s="29">
        <f>SUM(F95,F97:F98)</f>
        <v>3387906</v>
      </c>
      <c r="G99" s="49"/>
      <c r="H99" s="29" t="e">
        <f>SUM(H95,H98)</f>
        <v>#REF!</v>
      </c>
      <c r="I99" s="29">
        <f>SUM(I95,I97:I98)</f>
        <v>9188376</v>
      </c>
      <c r="J99" s="49"/>
      <c r="K99" s="29">
        <f>SUM(K95,K97:K98)</f>
        <v>2924122</v>
      </c>
    </row>
    <row r="100" spans="1:16" ht="23.45" customHeight="1" x14ac:dyDescent="0.45">
      <c r="C100" s="24"/>
      <c r="D100" s="24"/>
      <c r="E100" s="24"/>
      <c r="F100" s="24"/>
      <c r="G100" s="24"/>
      <c r="H100" s="24"/>
      <c r="I100" s="24"/>
      <c r="J100" s="24"/>
      <c r="K100" s="24"/>
    </row>
    <row r="101" spans="1:16" s="2" customFormat="1" ht="23.45" customHeight="1" thickBot="1" x14ac:dyDescent="0.5">
      <c r="A101" s="2" t="s">
        <v>54</v>
      </c>
      <c r="B101" s="19"/>
      <c r="C101" s="49"/>
      <c r="D101" s="48">
        <f>+D73+D99</f>
        <v>15135402</v>
      </c>
      <c r="E101" s="49"/>
      <c r="F101" s="48">
        <f>+F73+F99</f>
        <v>6136529</v>
      </c>
      <c r="G101" s="49"/>
      <c r="H101" s="48" t="e">
        <f>+H73+H99</f>
        <v>#REF!</v>
      </c>
      <c r="I101" s="48">
        <f>+I73+I99</f>
        <v>12711824</v>
      </c>
      <c r="J101" s="49"/>
      <c r="K101" s="48">
        <f>+K73+K99</f>
        <v>5207305</v>
      </c>
      <c r="L101" s="246"/>
      <c r="O101" s="49"/>
    </row>
    <row r="102" spans="1:16" s="50" customFormat="1" ht="13.5" customHeight="1" thickTop="1" x14ac:dyDescent="0.45">
      <c r="B102" s="51"/>
      <c r="C102" s="31"/>
      <c r="D102" s="31"/>
      <c r="E102" s="31"/>
      <c r="F102" s="31"/>
      <c r="G102" s="52"/>
      <c r="H102" s="31"/>
      <c r="I102" s="53"/>
      <c r="J102" s="53"/>
      <c r="K102" s="53"/>
    </row>
    <row r="103" spans="1:16" ht="23.45" customHeight="1" x14ac:dyDescent="0.45">
      <c r="B103"/>
      <c r="C103" s="101"/>
      <c r="D103" s="101">
        <f>D101-D43</f>
        <v>0</v>
      </c>
      <c r="E103" s="101"/>
      <c r="F103" s="101">
        <f>F101-F43</f>
        <v>0</v>
      </c>
      <c r="G103" s="349"/>
      <c r="H103" s="101" t="e">
        <f>H101-H43</f>
        <v>#REF!</v>
      </c>
      <c r="I103" s="101">
        <f>I101-I43</f>
        <v>0</v>
      </c>
      <c r="J103" s="101"/>
      <c r="K103" s="101">
        <f>K101-K43</f>
        <v>0</v>
      </c>
    </row>
    <row r="104" spans="1:16" ht="23.45" customHeight="1" x14ac:dyDescent="0.45">
      <c r="B104"/>
      <c r="I104" s="102"/>
    </row>
    <row r="105" spans="1:16" ht="23.45" customHeight="1" x14ac:dyDescent="0.45">
      <c r="B105"/>
    </row>
    <row r="106" spans="1:16" ht="23.45" customHeight="1" x14ac:dyDescent="0.45">
      <c r="B106"/>
    </row>
    <row r="107" spans="1:16" ht="23.45" customHeight="1" x14ac:dyDescent="0.45">
      <c r="B107"/>
    </row>
    <row r="108" spans="1:16" ht="23.45" customHeight="1" x14ac:dyDescent="0.45">
      <c r="B108"/>
    </row>
    <row r="109" spans="1:16" ht="23.45" customHeight="1" x14ac:dyDescent="0.45">
      <c r="B109"/>
    </row>
    <row r="110" spans="1:16" ht="23.45" customHeight="1" x14ac:dyDescent="0.45">
      <c r="B110"/>
    </row>
    <row r="111" spans="1:16" ht="23.45" customHeight="1" x14ac:dyDescent="0.45">
      <c r="B111"/>
    </row>
    <row r="112" spans="1:16" ht="23.45" customHeight="1" x14ac:dyDescent="0.45">
      <c r="B112"/>
    </row>
    <row r="113" spans="2:8" ht="23.45" customHeight="1" x14ac:dyDescent="0.45">
      <c r="B113"/>
    </row>
    <row r="114" spans="2:8" ht="23.45" customHeight="1" x14ac:dyDescent="0.45">
      <c r="B114"/>
    </row>
    <row r="115" spans="2:8" ht="23.45" customHeight="1" x14ac:dyDescent="0.45">
      <c r="B115"/>
    </row>
    <row r="116" spans="2:8" ht="23.45" customHeight="1" x14ac:dyDescent="0.45">
      <c r="B116"/>
    </row>
    <row r="117" spans="2:8" ht="23.45" customHeight="1" x14ac:dyDescent="0.45">
      <c r="B117"/>
    </row>
    <row r="118" spans="2:8" ht="23.45" customHeight="1" x14ac:dyDescent="0.45">
      <c r="B118"/>
    </row>
    <row r="119" spans="2:8" ht="23.45" customHeight="1" x14ac:dyDescent="0.45">
      <c r="B119"/>
      <c r="C119"/>
      <c r="D119"/>
      <c r="E119"/>
      <c r="F119"/>
      <c r="G119"/>
      <c r="H119"/>
    </row>
    <row r="120" spans="2:8" ht="23.45" customHeight="1" x14ac:dyDescent="0.45">
      <c r="B120"/>
      <c r="C120"/>
      <c r="D120"/>
      <c r="E120"/>
      <c r="F120"/>
      <c r="G120"/>
      <c r="H120"/>
    </row>
    <row r="121" spans="2:8" ht="23.45" customHeight="1" x14ac:dyDescent="0.45">
      <c r="B121"/>
      <c r="C121"/>
      <c r="D121"/>
      <c r="E121"/>
      <c r="F121"/>
      <c r="G121"/>
      <c r="H121"/>
    </row>
    <row r="122" spans="2:8" ht="23.45" customHeight="1" x14ac:dyDescent="0.45">
      <c r="B122"/>
      <c r="C122"/>
      <c r="D122"/>
      <c r="E122"/>
      <c r="F122"/>
      <c r="G122"/>
      <c r="H122"/>
    </row>
    <row r="123" spans="2:8" ht="23.45" customHeight="1" x14ac:dyDescent="0.45">
      <c r="B123"/>
      <c r="C123"/>
      <c r="D123"/>
      <c r="E123"/>
      <c r="F123"/>
      <c r="G123"/>
      <c r="H123"/>
    </row>
    <row r="124" spans="2:8" ht="23.45" customHeight="1" x14ac:dyDescent="0.45">
      <c r="B124"/>
      <c r="C124"/>
      <c r="D124"/>
      <c r="E124"/>
      <c r="F124"/>
      <c r="G124"/>
      <c r="H124"/>
    </row>
    <row r="125" spans="2:8" ht="23.45" customHeight="1" x14ac:dyDescent="0.45">
      <c r="B125"/>
      <c r="C125"/>
      <c r="D125"/>
      <c r="E125"/>
      <c r="F125"/>
      <c r="G125"/>
      <c r="H125"/>
    </row>
    <row r="126" spans="2:8" ht="23.45" customHeight="1" x14ac:dyDescent="0.45">
      <c r="B126"/>
      <c r="C126"/>
      <c r="D126"/>
      <c r="E126"/>
      <c r="F126"/>
      <c r="G126"/>
      <c r="H126"/>
    </row>
    <row r="127" spans="2:8" ht="23.45" customHeight="1" x14ac:dyDescent="0.45">
      <c r="B127"/>
      <c r="C127"/>
      <c r="D127"/>
      <c r="E127"/>
      <c r="F127"/>
      <c r="G127"/>
      <c r="H127"/>
    </row>
    <row r="128" spans="2:8" ht="23.45" customHeight="1" x14ac:dyDescent="0.45">
      <c r="B128"/>
      <c r="C128"/>
      <c r="D128"/>
      <c r="E128"/>
      <c r="F128"/>
      <c r="G128"/>
      <c r="H128"/>
    </row>
    <row r="129" spans="2:8" ht="23.45" customHeight="1" x14ac:dyDescent="0.45">
      <c r="B129"/>
      <c r="C129"/>
      <c r="D129"/>
      <c r="E129"/>
      <c r="F129"/>
      <c r="G129"/>
      <c r="H129"/>
    </row>
    <row r="130" spans="2:8" ht="23.45" customHeight="1" x14ac:dyDescent="0.45">
      <c r="B130"/>
      <c r="C130"/>
      <c r="D130"/>
      <c r="E130"/>
      <c r="F130"/>
      <c r="G130"/>
      <c r="H130"/>
    </row>
    <row r="131" spans="2:8" ht="23.45" customHeight="1" x14ac:dyDescent="0.45">
      <c r="B131"/>
      <c r="C131"/>
      <c r="D131"/>
      <c r="E131"/>
      <c r="F131"/>
      <c r="G131"/>
      <c r="H131"/>
    </row>
    <row r="132" spans="2:8" ht="23.45" customHeight="1" x14ac:dyDescent="0.45">
      <c r="B132"/>
      <c r="C132"/>
      <c r="D132"/>
      <c r="E132"/>
      <c r="F132"/>
      <c r="G132"/>
      <c r="H132"/>
    </row>
    <row r="133" spans="2:8" ht="23.45" customHeight="1" x14ac:dyDescent="0.45">
      <c r="B133"/>
      <c r="C133"/>
      <c r="D133"/>
      <c r="E133"/>
      <c r="F133"/>
      <c r="G133"/>
      <c r="H133"/>
    </row>
    <row r="134" spans="2:8" ht="23.45" customHeight="1" x14ac:dyDescent="0.45">
      <c r="B134"/>
      <c r="C134"/>
      <c r="D134"/>
      <c r="E134"/>
      <c r="F134"/>
      <c r="G134"/>
      <c r="H134"/>
    </row>
    <row r="135" spans="2:8" ht="23.45" customHeight="1" x14ac:dyDescent="0.45">
      <c r="B135"/>
      <c r="C135"/>
      <c r="D135"/>
      <c r="E135"/>
      <c r="F135"/>
      <c r="G135"/>
      <c r="H135"/>
    </row>
    <row r="136" spans="2:8" ht="23.45" customHeight="1" x14ac:dyDescent="0.45">
      <c r="B136"/>
      <c r="C136"/>
      <c r="D136"/>
      <c r="E136"/>
      <c r="F136"/>
      <c r="G136"/>
      <c r="H136"/>
    </row>
    <row r="137" spans="2:8" ht="23.45" customHeight="1" x14ac:dyDescent="0.45">
      <c r="B137"/>
      <c r="C137"/>
      <c r="D137"/>
      <c r="E137"/>
      <c r="F137"/>
      <c r="G137"/>
      <c r="H137"/>
    </row>
    <row r="138" spans="2:8" ht="23.45" customHeight="1" x14ac:dyDescent="0.45">
      <c r="B138"/>
      <c r="C138"/>
      <c r="D138"/>
      <c r="E138"/>
      <c r="F138"/>
      <c r="G138"/>
      <c r="H138"/>
    </row>
    <row r="139" spans="2:8" ht="23.45" customHeight="1" x14ac:dyDescent="0.45">
      <c r="B139"/>
      <c r="C139"/>
      <c r="D139"/>
      <c r="E139"/>
      <c r="F139"/>
      <c r="G139"/>
      <c r="H139"/>
    </row>
    <row r="140" spans="2:8" ht="23.45" customHeight="1" x14ac:dyDescent="0.45">
      <c r="B140"/>
      <c r="C140"/>
      <c r="D140"/>
      <c r="E140"/>
      <c r="F140"/>
      <c r="G140"/>
      <c r="H140"/>
    </row>
    <row r="141" spans="2:8" ht="23.45" customHeight="1" x14ac:dyDescent="0.45">
      <c r="B141"/>
      <c r="C141"/>
      <c r="D141"/>
      <c r="E141"/>
      <c r="F141"/>
      <c r="G141"/>
      <c r="H141"/>
    </row>
    <row r="142" spans="2:8" ht="23.45" customHeight="1" x14ac:dyDescent="0.45">
      <c r="B142"/>
      <c r="C142"/>
      <c r="D142"/>
      <c r="E142"/>
      <c r="F142"/>
      <c r="G142"/>
      <c r="H142"/>
    </row>
    <row r="143" spans="2:8" ht="23.45" customHeight="1" x14ac:dyDescent="0.45">
      <c r="B143"/>
      <c r="C143"/>
      <c r="D143"/>
      <c r="E143"/>
      <c r="F143"/>
      <c r="G143"/>
      <c r="H143"/>
    </row>
    <row r="144" spans="2:8" ht="23.45" customHeight="1" x14ac:dyDescent="0.45">
      <c r="B144"/>
      <c r="C144"/>
      <c r="D144"/>
      <c r="E144"/>
      <c r="F144"/>
      <c r="G144"/>
      <c r="H144"/>
    </row>
    <row r="145" spans="2:8" ht="23.45" customHeight="1" x14ac:dyDescent="0.45">
      <c r="B145"/>
      <c r="C145"/>
      <c r="D145"/>
      <c r="E145"/>
      <c r="F145"/>
      <c r="G145"/>
      <c r="H145"/>
    </row>
    <row r="146" spans="2:8" ht="23.45" customHeight="1" x14ac:dyDescent="0.45">
      <c r="B146"/>
      <c r="C146"/>
      <c r="D146"/>
      <c r="E146"/>
      <c r="F146"/>
      <c r="G146"/>
      <c r="H146"/>
    </row>
    <row r="147" spans="2:8" ht="23.45" customHeight="1" x14ac:dyDescent="0.45">
      <c r="B147"/>
      <c r="C147"/>
      <c r="D147"/>
      <c r="E147"/>
      <c r="F147"/>
      <c r="G147"/>
      <c r="H147"/>
    </row>
    <row r="148" spans="2:8" ht="23.45" customHeight="1" x14ac:dyDescent="0.45">
      <c r="B148"/>
      <c r="C148"/>
      <c r="D148"/>
      <c r="E148"/>
      <c r="F148"/>
      <c r="G148"/>
      <c r="H148"/>
    </row>
    <row r="149" spans="2:8" ht="23.45" customHeight="1" x14ac:dyDescent="0.45">
      <c r="B149"/>
      <c r="C149"/>
      <c r="D149"/>
      <c r="E149"/>
      <c r="F149"/>
      <c r="G149"/>
      <c r="H149"/>
    </row>
    <row r="150" spans="2:8" ht="23.45" customHeight="1" x14ac:dyDescent="0.45">
      <c r="B150"/>
      <c r="C150"/>
      <c r="D150"/>
      <c r="E150"/>
      <c r="F150"/>
      <c r="G150"/>
      <c r="H150"/>
    </row>
    <row r="151" spans="2:8" ht="23.45" customHeight="1" x14ac:dyDescent="0.45">
      <c r="B151"/>
      <c r="C151"/>
      <c r="D151"/>
      <c r="E151"/>
      <c r="F151"/>
      <c r="G151"/>
      <c r="H151"/>
    </row>
    <row r="152" spans="2:8" ht="23.45" customHeight="1" x14ac:dyDescent="0.45">
      <c r="B152"/>
      <c r="C152"/>
      <c r="D152"/>
      <c r="E152"/>
      <c r="F152"/>
      <c r="G152"/>
      <c r="H152"/>
    </row>
    <row r="153" spans="2:8" ht="23.45" customHeight="1" x14ac:dyDescent="0.45">
      <c r="B153"/>
      <c r="C153"/>
      <c r="D153"/>
      <c r="E153"/>
      <c r="F153"/>
      <c r="G153"/>
      <c r="H153"/>
    </row>
    <row r="154" spans="2:8" ht="23.45" customHeight="1" x14ac:dyDescent="0.45">
      <c r="B154"/>
      <c r="C154"/>
      <c r="D154"/>
      <c r="E154"/>
      <c r="F154"/>
      <c r="G154"/>
      <c r="H154"/>
    </row>
    <row r="155" spans="2:8" ht="23.45" customHeight="1" x14ac:dyDescent="0.45">
      <c r="B155"/>
      <c r="C155"/>
      <c r="D155"/>
      <c r="E155"/>
      <c r="F155"/>
      <c r="G155"/>
      <c r="H155"/>
    </row>
    <row r="156" spans="2:8" ht="23.45" customHeight="1" x14ac:dyDescent="0.45">
      <c r="B156"/>
      <c r="C156"/>
      <c r="D156"/>
      <c r="E156"/>
      <c r="F156"/>
      <c r="G156"/>
      <c r="H156"/>
    </row>
    <row r="157" spans="2:8" ht="23.45" customHeight="1" x14ac:dyDescent="0.45">
      <c r="B157"/>
      <c r="C157"/>
      <c r="D157"/>
      <c r="E157"/>
      <c r="F157"/>
      <c r="G157"/>
      <c r="H157"/>
    </row>
    <row r="158" spans="2:8" ht="23.45" customHeight="1" x14ac:dyDescent="0.45">
      <c r="B158"/>
      <c r="C158"/>
      <c r="D158"/>
      <c r="E158"/>
      <c r="F158"/>
      <c r="G158"/>
      <c r="H158"/>
    </row>
    <row r="159" spans="2:8" ht="23.45" customHeight="1" x14ac:dyDescent="0.45">
      <c r="B159"/>
      <c r="C159"/>
      <c r="D159"/>
      <c r="E159"/>
      <c r="F159"/>
      <c r="G159"/>
      <c r="H159"/>
    </row>
    <row r="160" spans="2:8" ht="23.45" customHeight="1" x14ac:dyDescent="0.45">
      <c r="B160"/>
      <c r="C160"/>
      <c r="D160"/>
      <c r="E160"/>
      <c r="F160"/>
      <c r="G160"/>
      <c r="H160"/>
    </row>
    <row r="161" spans="2:8" ht="23.45" customHeight="1" x14ac:dyDescent="0.45">
      <c r="B161"/>
      <c r="C161"/>
      <c r="D161"/>
      <c r="E161"/>
      <c r="F161"/>
      <c r="G161"/>
      <c r="H161"/>
    </row>
    <row r="162" spans="2:8" ht="23.45" customHeight="1" x14ac:dyDescent="0.45">
      <c r="B162"/>
      <c r="C162"/>
      <c r="D162"/>
      <c r="E162"/>
      <c r="F162"/>
      <c r="G162"/>
      <c r="H162"/>
    </row>
    <row r="163" spans="2:8" ht="23.45" customHeight="1" x14ac:dyDescent="0.45">
      <c r="B163"/>
      <c r="C163"/>
      <c r="D163"/>
      <c r="E163"/>
      <c r="F163"/>
      <c r="G163"/>
      <c r="H163"/>
    </row>
    <row r="164" spans="2:8" ht="23.45" customHeight="1" x14ac:dyDescent="0.45">
      <c r="B164"/>
      <c r="C164"/>
      <c r="D164"/>
      <c r="E164"/>
      <c r="F164"/>
      <c r="G164"/>
      <c r="H164"/>
    </row>
    <row r="165" spans="2:8" ht="23.45" customHeight="1" x14ac:dyDescent="0.45">
      <c r="B165"/>
      <c r="C165"/>
      <c r="D165"/>
      <c r="E165"/>
      <c r="F165"/>
      <c r="G165"/>
      <c r="H165"/>
    </row>
    <row r="166" spans="2:8" ht="23.45" customHeight="1" x14ac:dyDescent="0.45">
      <c r="B166"/>
      <c r="C166"/>
      <c r="D166"/>
      <c r="E166"/>
      <c r="F166"/>
      <c r="G166"/>
      <c r="H166"/>
    </row>
    <row r="167" spans="2:8" ht="23.45" customHeight="1" x14ac:dyDescent="0.45">
      <c r="B167"/>
      <c r="C167"/>
      <c r="D167"/>
      <c r="E167"/>
      <c r="F167"/>
      <c r="G167"/>
      <c r="H167"/>
    </row>
    <row r="168" spans="2:8" ht="23.45" customHeight="1" x14ac:dyDescent="0.45">
      <c r="B168"/>
      <c r="C168"/>
      <c r="D168"/>
      <c r="E168"/>
      <c r="F168"/>
      <c r="G168"/>
      <c r="H168"/>
    </row>
    <row r="169" spans="2:8" ht="23.45" customHeight="1" x14ac:dyDescent="0.45">
      <c r="B169"/>
      <c r="C169"/>
      <c r="D169"/>
      <c r="E169"/>
      <c r="F169"/>
      <c r="G169"/>
      <c r="H169"/>
    </row>
    <row r="170" spans="2:8" ht="23.45" customHeight="1" x14ac:dyDescent="0.45">
      <c r="B170"/>
      <c r="C170"/>
      <c r="D170"/>
      <c r="E170"/>
      <c r="F170"/>
      <c r="G170"/>
      <c r="H170"/>
    </row>
    <row r="171" spans="2:8" ht="23.45" customHeight="1" x14ac:dyDescent="0.45">
      <c r="B171"/>
      <c r="C171"/>
      <c r="D171"/>
      <c r="E171"/>
      <c r="F171"/>
      <c r="G171"/>
      <c r="H171"/>
    </row>
    <row r="172" spans="2:8" ht="23.45" customHeight="1" x14ac:dyDescent="0.45">
      <c r="B172"/>
      <c r="C172"/>
      <c r="D172"/>
      <c r="E172"/>
      <c r="F172"/>
      <c r="G172"/>
      <c r="H172"/>
    </row>
    <row r="173" spans="2:8" ht="23.45" customHeight="1" x14ac:dyDescent="0.45">
      <c r="B173"/>
      <c r="C173"/>
      <c r="D173"/>
      <c r="E173"/>
      <c r="F173"/>
      <c r="G173"/>
      <c r="H173"/>
    </row>
    <row r="174" spans="2:8" ht="23.45" customHeight="1" x14ac:dyDescent="0.45">
      <c r="B174"/>
      <c r="C174"/>
      <c r="D174"/>
      <c r="E174"/>
      <c r="F174"/>
      <c r="G174"/>
      <c r="H174"/>
    </row>
    <row r="175" spans="2:8" ht="23.45" customHeight="1" x14ac:dyDescent="0.45">
      <c r="B175"/>
      <c r="C175"/>
      <c r="D175"/>
      <c r="E175"/>
      <c r="F175"/>
      <c r="G175"/>
      <c r="H175"/>
    </row>
    <row r="176" spans="2:8" ht="23.45" customHeight="1" x14ac:dyDescent="0.45">
      <c r="B176"/>
      <c r="C176"/>
      <c r="D176"/>
      <c r="E176"/>
      <c r="F176"/>
      <c r="G176"/>
      <c r="H176"/>
    </row>
    <row r="177" spans="2:8" ht="23.45" customHeight="1" x14ac:dyDescent="0.45">
      <c r="B177"/>
      <c r="C177"/>
      <c r="D177"/>
      <c r="E177"/>
      <c r="F177"/>
      <c r="G177"/>
      <c r="H177"/>
    </row>
    <row r="178" spans="2:8" ht="23.45" customHeight="1" x14ac:dyDescent="0.45">
      <c r="B178"/>
      <c r="C178"/>
      <c r="D178"/>
      <c r="E178"/>
      <c r="F178"/>
      <c r="G178"/>
      <c r="H178"/>
    </row>
    <row r="179" spans="2:8" ht="23.45" customHeight="1" x14ac:dyDescent="0.45">
      <c r="B179"/>
      <c r="C179"/>
      <c r="D179"/>
      <c r="E179"/>
      <c r="F179"/>
      <c r="G179"/>
      <c r="H179"/>
    </row>
    <row r="180" spans="2:8" ht="23.45" customHeight="1" x14ac:dyDescent="0.45">
      <c r="B180"/>
      <c r="C180"/>
      <c r="D180"/>
      <c r="E180"/>
      <c r="F180"/>
      <c r="G180"/>
      <c r="H180"/>
    </row>
    <row r="181" spans="2:8" ht="23.45" customHeight="1" x14ac:dyDescent="0.45">
      <c r="B181"/>
      <c r="C181"/>
      <c r="D181"/>
      <c r="E181"/>
      <c r="F181"/>
      <c r="G181"/>
      <c r="H181"/>
    </row>
    <row r="182" spans="2:8" ht="23.45" customHeight="1" x14ac:dyDescent="0.45">
      <c r="B182"/>
      <c r="C182"/>
      <c r="D182"/>
      <c r="E182"/>
      <c r="F182"/>
      <c r="G182"/>
      <c r="H182"/>
    </row>
    <row r="183" spans="2:8" ht="23.45" customHeight="1" x14ac:dyDescent="0.45">
      <c r="B183"/>
      <c r="C183"/>
      <c r="D183"/>
      <c r="E183"/>
      <c r="F183"/>
      <c r="G183"/>
      <c r="H183"/>
    </row>
    <row r="184" spans="2:8" ht="23.45" customHeight="1" x14ac:dyDescent="0.45">
      <c r="B184"/>
      <c r="C184"/>
      <c r="D184"/>
      <c r="E184"/>
      <c r="F184"/>
      <c r="G184"/>
      <c r="H184"/>
    </row>
    <row r="185" spans="2:8" ht="23.45" customHeight="1" x14ac:dyDescent="0.45">
      <c r="B185"/>
      <c r="C185"/>
      <c r="D185"/>
      <c r="E185"/>
      <c r="F185"/>
      <c r="G185"/>
      <c r="H185"/>
    </row>
    <row r="186" spans="2:8" ht="23.45" customHeight="1" x14ac:dyDescent="0.45">
      <c r="B186"/>
      <c r="C186"/>
      <c r="D186"/>
      <c r="E186"/>
      <c r="F186"/>
      <c r="G186"/>
      <c r="H186"/>
    </row>
    <row r="187" spans="2:8" ht="23.45" customHeight="1" x14ac:dyDescent="0.45">
      <c r="B187"/>
      <c r="C187"/>
      <c r="D187"/>
      <c r="E187"/>
      <c r="F187"/>
      <c r="G187"/>
      <c r="H187"/>
    </row>
    <row r="188" spans="2:8" ht="23.45" customHeight="1" x14ac:dyDescent="0.45">
      <c r="B188"/>
      <c r="C188"/>
      <c r="D188"/>
      <c r="E188"/>
      <c r="F188"/>
      <c r="G188"/>
      <c r="H188"/>
    </row>
    <row r="189" spans="2:8" ht="23.45" customHeight="1" x14ac:dyDescent="0.45">
      <c r="B189"/>
      <c r="C189"/>
      <c r="D189"/>
      <c r="E189"/>
      <c r="F189"/>
      <c r="G189"/>
      <c r="H189"/>
    </row>
    <row r="190" spans="2:8" ht="23.45" customHeight="1" x14ac:dyDescent="0.45">
      <c r="B190"/>
      <c r="C190"/>
      <c r="D190"/>
      <c r="E190"/>
      <c r="F190"/>
      <c r="G190"/>
      <c r="H190"/>
    </row>
    <row r="191" spans="2:8" ht="23.45" customHeight="1" x14ac:dyDescent="0.45">
      <c r="B191"/>
      <c r="C191"/>
      <c r="D191"/>
      <c r="E191"/>
      <c r="F191"/>
      <c r="G191"/>
      <c r="H191"/>
    </row>
    <row r="192" spans="2:8" ht="23.45" customHeight="1" x14ac:dyDescent="0.45">
      <c r="B192"/>
      <c r="C192"/>
      <c r="D192"/>
      <c r="E192"/>
      <c r="F192"/>
      <c r="G192"/>
      <c r="H192"/>
    </row>
    <row r="193" spans="2:8" ht="23.45" customHeight="1" x14ac:dyDescent="0.45">
      <c r="B193"/>
      <c r="C193"/>
      <c r="D193"/>
      <c r="E193"/>
      <c r="F193"/>
      <c r="G193"/>
      <c r="H193"/>
    </row>
    <row r="194" spans="2:8" ht="23.45" customHeight="1" x14ac:dyDescent="0.45">
      <c r="B194"/>
      <c r="C194"/>
      <c r="D194"/>
      <c r="E194"/>
      <c r="F194"/>
      <c r="G194"/>
      <c r="H194"/>
    </row>
    <row r="195" spans="2:8" ht="23.45" customHeight="1" x14ac:dyDescent="0.45">
      <c r="B195"/>
      <c r="C195"/>
      <c r="D195"/>
      <c r="E195"/>
      <c r="F195"/>
      <c r="G195"/>
      <c r="H195"/>
    </row>
    <row r="196" spans="2:8" ht="23.45" customHeight="1" x14ac:dyDescent="0.45">
      <c r="B196"/>
      <c r="C196"/>
      <c r="D196"/>
      <c r="E196"/>
      <c r="F196"/>
      <c r="G196"/>
      <c r="H196"/>
    </row>
    <row r="197" spans="2:8" ht="23.45" customHeight="1" x14ac:dyDescent="0.45">
      <c r="B197"/>
      <c r="C197"/>
      <c r="D197"/>
      <c r="E197"/>
      <c r="F197"/>
      <c r="G197"/>
      <c r="H197"/>
    </row>
    <row r="198" spans="2:8" ht="23.45" customHeight="1" x14ac:dyDescent="0.45">
      <c r="B198"/>
      <c r="C198"/>
      <c r="D198"/>
      <c r="E198"/>
      <c r="F198"/>
      <c r="G198"/>
      <c r="H198"/>
    </row>
    <row r="199" spans="2:8" ht="23.45" customHeight="1" x14ac:dyDescent="0.45">
      <c r="B199"/>
      <c r="C199"/>
      <c r="D199"/>
      <c r="E199"/>
      <c r="F199"/>
      <c r="G199"/>
      <c r="H199"/>
    </row>
    <row r="200" spans="2:8" ht="23.45" customHeight="1" x14ac:dyDescent="0.45">
      <c r="B200"/>
      <c r="C200"/>
      <c r="D200"/>
      <c r="E200"/>
      <c r="F200"/>
      <c r="G200"/>
      <c r="H200"/>
    </row>
    <row r="201" spans="2:8" ht="23.45" customHeight="1" x14ac:dyDescent="0.45">
      <c r="B201"/>
      <c r="C201"/>
      <c r="D201"/>
      <c r="E201"/>
      <c r="F201"/>
      <c r="G201"/>
      <c r="H201"/>
    </row>
    <row r="202" spans="2:8" ht="23.45" customHeight="1" x14ac:dyDescent="0.45">
      <c r="B202"/>
      <c r="C202"/>
      <c r="D202"/>
      <c r="E202"/>
      <c r="F202"/>
      <c r="G202"/>
      <c r="H202"/>
    </row>
    <row r="203" spans="2:8" ht="23.45" customHeight="1" x14ac:dyDescent="0.45">
      <c r="B203"/>
      <c r="C203"/>
      <c r="D203"/>
      <c r="E203"/>
      <c r="F203"/>
      <c r="G203"/>
      <c r="H203"/>
    </row>
    <row r="204" spans="2:8" ht="23.45" customHeight="1" x14ac:dyDescent="0.45">
      <c r="B204"/>
      <c r="C204"/>
      <c r="D204"/>
      <c r="E204"/>
      <c r="F204"/>
      <c r="G204"/>
      <c r="H204"/>
    </row>
    <row r="205" spans="2:8" ht="23.45" customHeight="1" x14ac:dyDescent="0.45">
      <c r="B205"/>
      <c r="C205"/>
      <c r="D205"/>
      <c r="E205"/>
      <c r="F205"/>
      <c r="G205"/>
      <c r="H205"/>
    </row>
    <row r="206" spans="2:8" ht="23.45" customHeight="1" x14ac:dyDescent="0.45">
      <c r="B206"/>
      <c r="C206"/>
      <c r="D206"/>
      <c r="E206"/>
      <c r="F206"/>
      <c r="G206"/>
      <c r="H206"/>
    </row>
    <row r="207" spans="2:8" ht="23.45" customHeight="1" x14ac:dyDescent="0.45">
      <c r="B207"/>
      <c r="C207"/>
      <c r="D207"/>
      <c r="E207"/>
      <c r="F207"/>
      <c r="G207"/>
      <c r="H207"/>
    </row>
    <row r="208" spans="2:8" ht="23.45" customHeight="1" x14ac:dyDescent="0.45">
      <c r="B208"/>
      <c r="C208"/>
      <c r="D208"/>
      <c r="E208"/>
      <c r="F208"/>
      <c r="G208"/>
      <c r="H208"/>
    </row>
    <row r="209" spans="2:8" ht="23.45" customHeight="1" x14ac:dyDescent="0.45">
      <c r="B209"/>
      <c r="C209"/>
      <c r="D209"/>
      <c r="E209"/>
      <c r="F209"/>
      <c r="G209"/>
      <c r="H209"/>
    </row>
    <row r="210" spans="2:8" ht="23.45" customHeight="1" x14ac:dyDescent="0.45">
      <c r="B210"/>
      <c r="C210"/>
      <c r="D210"/>
      <c r="E210"/>
      <c r="F210"/>
      <c r="G210"/>
      <c r="H210"/>
    </row>
    <row r="211" spans="2:8" ht="23.45" customHeight="1" x14ac:dyDescent="0.45">
      <c r="B211"/>
      <c r="C211"/>
      <c r="D211"/>
      <c r="E211"/>
      <c r="F211"/>
      <c r="G211"/>
      <c r="H211"/>
    </row>
    <row r="212" spans="2:8" ht="23.45" customHeight="1" x14ac:dyDescent="0.45">
      <c r="B212"/>
      <c r="C212"/>
      <c r="D212"/>
      <c r="E212"/>
      <c r="F212"/>
      <c r="G212"/>
      <c r="H212"/>
    </row>
    <row r="213" spans="2:8" ht="23.45" customHeight="1" x14ac:dyDescent="0.45">
      <c r="B213"/>
      <c r="C213"/>
      <c r="D213"/>
      <c r="E213"/>
      <c r="F213"/>
      <c r="G213"/>
      <c r="H213"/>
    </row>
    <row r="214" spans="2:8" ht="23.45" customHeight="1" x14ac:dyDescent="0.45">
      <c r="B214"/>
      <c r="C214"/>
      <c r="D214"/>
      <c r="E214"/>
      <c r="F214"/>
      <c r="G214"/>
      <c r="H214"/>
    </row>
    <row r="215" spans="2:8" ht="23.45" customHeight="1" x14ac:dyDescent="0.45">
      <c r="B215"/>
      <c r="C215"/>
      <c r="D215"/>
      <c r="E215"/>
      <c r="F215"/>
      <c r="G215"/>
      <c r="H215"/>
    </row>
    <row r="216" spans="2:8" ht="23.45" customHeight="1" x14ac:dyDescent="0.45">
      <c r="B216"/>
      <c r="C216"/>
      <c r="D216"/>
      <c r="E216"/>
      <c r="F216"/>
      <c r="G216"/>
      <c r="H216"/>
    </row>
    <row r="217" spans="2:8" ht="23.45" customHeight="1" x14ac:dyDescent="0.45">
      <c r="B217"/>
      <c r="C217"/>
      <c r="D217"/>
      <c r="E217"/>
      <c r="F217"/>
      <c r="G217"/>
      <c r="H217"/>
    </row>
    <row r="218" spans="2:8" ht="23.45" customHeight="1" x14ac:dyDescent="0.45">
      <c r="B218"/>
      <c r="C218"/>
      <c r="D218"/>
      <c r="E218"/>
      <c r="F218"/>
      <c r="G218"/>
      <c r="H218"/>
    </row>
    <row r="219" spans="2:8" ht="23.45" customHeight="1" x14ac:dyDescent="0.45">
      <c r="B219"/>
      <c r="C219"/>
      <c r="D219"/>
      <c r="E219"/>
      <c r="F219"/>
      <c r="G219"/>
      <c r="H219"/>
    </row>
    <row r="220" spans="2:8" ht="23.45" customHeight="1" x14ac:dyDescent="0.45">
      <c r="B220"/>
      <c r="C220"/>
      <c r="D220"/>
      <c r="E220"/>
      <c r="F220"/>
      <c r="G220"/>
      <c r="H220"/>
    </row>
    <row r="221" spans="2:8" ht="23.45" customHeight="1" x14ac:dyDescent="0.45">
      <c r="B221"/>
      <c r="C221"/>
      <c r="D221"/>
      <c r="E221"/>
      <c r="F221"/>
      <c r="G221"/>
      <c r="H221"/>
    </row>
    <row r="222" spans="2:8" ht="23.45" customHeight="1" x14ac:dyDescent="0.45">
      <c r="B222"/>
      <c r="C222"/>
      <c r="D222"/>
      <c r="E222"/>
      <c r="F222"/>
      <c r="G222"/>
      <c r="H222"/>
    </row>
    <row r="223" spans="2:8" ht="23.45" customHeight="1" x14ac:dyDescent="0.45">
      <c r="B223"/>
      <c r="C223"/>
      <c r="D223"/>
      <c r="E223"/>
      <c r="F223"/>
      <c r="G223"/>
      <c r="H223"/>
    </row>
    <row r="224" spans="2:8" ht="23.45" customHeight="1" x14ac:dyDescent="0.45">
      <c r="B224"/>
      <c r="C224"/>
      <c r="D224"/>
      <c r="E224"/>
      <c r="F224"/>
      <c r="G224"/>
      <c r="H224"/>
    </row>
    <row r="225" spans="2:8" ht="23.45" customHeight="1" x14ac:dyDescent="0.45">
      <c r="B225"/>
      <c r="C225"/>
      <c r="D225"/>
      <c r="E225"/>
      <c r="F225"/>
      <c r="G225"/>
      <c r="H225"/>
    </row>
    <row r="226" spans="2:8" ht="23.45" customHeight="1" x14ac:dyDescent="0.45">
      <c r="B226"/>
      <c r="C226"/>
      <c r="D226"/>
      <c r="E226"/>
      <c r="F226"/>
      <c r="G226"/>
      <c r="H226"/>
    </row>
    <row r="227" spans="2:8" ht="23.45" customHeight="1" x14ac:dyDescent="0.45">
      <c r="B227"/>
      <c r="C227"/>
      <c r="D227"/>
      <c r="E227"/>
      <c r="F227"/>
      <c r="G227"/>
      <c r="H227"/>
    </row>
    <row r="228" spans="2:8" ht="23.45" customHeight="1" x14ac:dyDescent="0.45">
      <c r="B228"/>
      <c r="C228"/>
      <c r="D228"/>
      <c r="E228"/>
      <c r="F228"/>
      <c r="G228"/>
      <c r="H228"/>
    </row>
    <row r="229" spans="2:8" ht="23.45" customHeight="1" x14ac:dyDescent="0.45">
      <c r="B229"/>
      <c r="C229"/>
      <c r="D229"/>
      <c r="E229"/>
      <c r="F229"/>
      <c r="G229"/>
      <c r="H229"/>
    </row>
    <row r="230" spans="2:8" ht="23.45" customHeight="1" x14ac:dyDescent="0.45">
      <c r="B230"/>
      <c r="C230"/>
      <c r="D230"/>
      <c r="E230"/>
      <c r="F230"/>
      <c r="G230"/>
      <c r="H230"/>
    </row>
    <row r="231" spans="2:8" ht="23.45" customHeight="1" x14ac:dyDescent="0.45">
      <c r="B231"/>
      <c r="C231"/>
      <c r="D231"/>
      <c r="E231"/>
      <c r="F231"/>
      <c r="G231"/>
      <c r="H231"/>
    </row>
    <row r="232" spans="2:8" ht="23.45" customHeight="1" x14ac:dyDescent="0.45">
      <c r="B232"/>
      <c r="C232"/>
      <c r="D232"/>
      <c r="E232"/>
      <c r="F232"/>
      <c r="G232"/>
      <c r="H232"/>
    </row>
    <row r="233" spans="2:8" ht="23.45" customHeight="1" x14ac:dyDescent="0.45">
      <c r="B233"/>
      <c r="C233"/>
      <c r="D233"/>
      <c r="E233"/>
      <c r="F233"/>
      <c r="G233"/>
      <c r="H233"/>
    </row>
    <row r="234" spans="2:8" ht="23.45" customHeight="1" x14ac:dyDescent="0.45">
      <c r="B234"/>
      <c r="C234"/>
      <c r="D234"/>
      <c r="E234"/>
      <c r="F234"/>
      <c r="G234"/>
      <c r="H234"/>
    </row>
    <row r="235" spans="2:8" ht="23.45" customHeight="1" x14ac:dyDescent="0.45">
      <c r="B235"/>
      <c r="C235"/>
      <c r="D235"/>
      <c r="E235"/>
      <c r="F235"/>
      <c r="G235"/>
      <c r="H235"/>
    </row>
    <row r="236" spans="2:8" ht="23.45" customHeight="1" x14ac:dyDescent="0.45">
      <c r="B236"/>
      <c r="C236"/>
      <c r="D236"/>
      <c r="E236"/>
      <c r="F236"/>
      <c r="G236"/>
      <c r="H236"/>
    </row>
    <row r="237" spans="2:8" ht="23.45" customHeight="1" x14ac:dyDescent="0.45">
      <c r="B237"/>
      <c r="C237"/>
      <c r="D237"/>
      <c r="E237"/>
      <c r="F237"/>
      <c r="G237"/>
      <c r="H237"/>
    </row>
    <row r="238" spans="2:8" ht="23.45" customHeight="1" x14ac:dyDescent="0.45">
      <c r="B238"/>
      <c r="C238"/>
      <c r="D238"/>
      <c r="E238"/>
      <c r="F238"/>
      <c r="G238"/>
      <c r="H238"/>
    </row>
    <row r="239" spans="2:8" ht="23.45" customHeight="1" x14ac:dyDescent="0.45">
      <c r="B239"/>
      <c r="C239"/>
      <c r="D239"/>
      <c r="E239"/>
      <c r="F239"/>
      <c r="G239"/>
      <c r="H239"/>
    </row>
    <row r="240" spans="2:8" ht="23.45" customHeight="1" x14ac:dyDescent="0.45">
      <c r="B240"/>
      <c r="C240"/>
      <c r="D240"/>
      <c r="E240"/>
      <c r="F240"/>
      <c r="G240"/>
      <c r="H240"/>
    </row>
    <row r="241" spans="2:8" ht="23.45" customHeight="1" x14ac:dyDescent="0.45">
      <c r="B241"/>
      <c r="C241"/>
      <c r="D241"/>
      <c r="E241"/>
      <c r="F241"/>
      <c r="G241"/>
      <c r="H241"/>
    </row>
    <row r="242" spans="2:8" ht="23.45" customHeight="1" x14ac:dyDescent="0.45">
      <c r="B242"/>
      <c r="C242"/>
      <c r="D242"/>
      <c r="E242"/>
      <c r="F242"/>
      <c r="G242"/>
      <c r="H242"/>
    </row>
    <row r="243" spans="2:8" ht="23.45" customHeight="1" x14ac:dyDescent="0.45">
      <c r="B243"/>
      <c r="C243"/>
      <c r="D243"/>
      <c r="E243"/>
      <c r="F243"/>
      <c r="G243"/>
      <c r="H243"/>
    </row>
    <row r="244" spans="2:8" ht="23.45" customHeight="1" x14ac:dyDescent="0.45">
      <c r="B244"/>
      <c r="C244"/>
      <c r="D244"/>
      <c r="E244"/>
      <c r="F244"/>
      <c r="G244"/>
      <c r="H244"/>
    </row>
    <row r="245" spans="2:8" ht="23.45" customHeight="1" x14ac:dyDescent="0.45">
      <c r="B245"/>
      <c r="C245"/>
      <c r="D245"/>
      <c r="E245"/>
      <c r="F245"/>
      <c r="G245"/>
      <c r="H245"/>
    </row>
    <row r="246" spans="2:8" ht="23.45" customHeight="1" x14ac:dyDescent="0.45">
      <c r="B246"/>
      <c r="C246"/>
      <c r="D246"/>
      <c r="E246"/>
      <c r="F246"/>
      <c r="G246"/>
      <c r="H246"/>
    </row>
    <row r="247" spans="2:8" ht="23.45" customHeight="1" x14ac:dyDescent="0.45">
      <c r="B247"/>
      <c r="C247"/>
      <c r="D247"/>
      <c r="E247"/>
      <c r="F247"/>
      <c r="G247"/>
      <c r="H247"/>
    </row>
    <row r="248" spans="2:8" ht="23.45" customHeight="1" x14ac:dyDescent="0.45">
      <c r="B248"/>
      <c r="C248"/>
      <c r="D248"/>
      <c r="E248"/>
      <c r="F248"/>
      <c r="G248"/>
      <c r="H248"/>
    </row>
    <row r="249" spans="2:8" ht="23.45" customHeight="1" x14ac:dyDescent="0.45">
      <c r="B249"/>
      <c r="C249"/>
      <c r="D249"/>
      <c r="E249"/>
      <c r="F249"/>
      <c r="G249"/>
      <c r="H249"/>
    </row>
    <row r="250" spans="2:8" ht="23.45" customHeight="1" x14ac:dyDescent="0.45">
      <c r="B250"/>
      <c r="C250"/>
      <c r="D250"/>
      <c r="E250"/>
      <c r="F250"/>
      <c r="G250"/>
      <c r="H250"/>
    </row>
    <row r="251" spans="2:8" ht="23.45" customHeight="1" x14ac:dyDescent="0.45">
      <c r="B251"/>
      <c r="C251"/>
      <c r="D251"/>
      <c r="E251"/>
      <c r="F251"/>
      <c r="G251"/>
      <c r="H251"/>
    </row>
    <row r="252" spans="2:8" ht="23.45" customHeight="1" x14ac:dyDescent="0.45">
      <c r="B252"/>
      <c r="C252"/>
      <c r="D252"/>
      <c r="E252"/>
      <c r="F252"/>
      <c r="G252"/>
      <c r="H252"/>
    </row>
    <row r="253" spans="2:8" ht="23.45" customHeight="1" x14ac:dyDescent="0.45">
      <c r="B253"/>
      <c r="C253"/>
      <c r="D253"/>
      <c r="E253"/>
      <c r="F253"/>
      <c r="G253"/>
      <c r="H253"/>
    </row>
    <row r="254" spans="2:8" ht="23.45" customHeight="1" x14ac:dyDescent="0.45">
      <c r="B254"/>
      <c r="C254"/>
      <c r="D254"/>
      <c r="E254"/>
      <c r="F254"/>
      <c r="G254"/>
      <c r="H254"/>
    </row>
    <row r="255" spans="2:8" ht="23.45" customHeight="1" x14ac:dyDescent="0.45">
      <c r="B255"/>
      <c r="C255"/>
      <c r="D255"/>
      <c r="E255"/>
      <c r="F255"/>
      <c r="G255"/>
      <c r="H255"/>
    </row>
    <row r="256" spans="2:8" ht="23.45" customHeight="1" x14ac:dyDescent="0.45">
      <c r="B256"/>
      <c r="C256"/>
      <c r="D256"/>
      <c r="E256"/>
      <c r="F256"/>
      <c r="G256"/>
      <c r="H256"/>
    </row>
    <row r="257" spans="2:8" ht="23.45" customHeight="1" x14ac:dyDescent="0.45">
      <c r="B257"/>
      <c r="C257"/>
      <c r="D257"/>
      <c r="E257"/>
      <c r="F257"/>
      <c r="G257"/>
      <c r="H257"/>
    </row>
    <row r="258" spans="2:8" ht="23.45" customHeight="1" x14ac:dyDescent="0.45">
      <c r="B258"/>
      <c r="C258"/>
      <c r="D258"/>
      <c r="E258"/>
      <c r="F258"/>
      <c r="G258"/>
      <c r="H258"/>
    </row>
    <row r="259" spans="2:8" ht="23.45" customHeight="1" x14ac:dyDescent="0.45">
      <c r="B259"/>
      <c r="C259"/>
      <c r="D259"/>
      <c r="E259"/>
      <c r="F259"/>
      <c r="G259"/>
      <c r="H259"/>
    </row>
    <row r="260" spans="2:8" ht="23.45" customHeight="1" x14ac:dyDescent="0.45">
      <c r="B260"/>
      <c r="C260"/>
      <c r="D260"/>
      <c r="E260"/>
      <c r="F260"/>
      <c r="G260"/>
      <c r="H260"/>
    </row>
    <row r="261" spans="2:8" ht="23.45" customHeight="1" x14ac:dyDescent="0.45">
      <c r="B261"/>
      <c r="C261"/>
      <c r="D261"/>
      <c r="E261"/>
      <c r="F261"/>
      <c r="G261"/>
      <c r="H261"/>
    </row>
    <row r="262" spans="2:8" ht="23.45" customHeight="1" x14ac:dyDescent="0.45">
      <c r="B262"/>
      <c r="C262"/>
      <c r="D262"/>
      <c r="E262"/>
      <c r="F262"/>
      <c r="G262"/>
      <c r="H262"/>
    </row>
    <row r="263" spans="2:8" ht="23.45" customHeight="1" x14ac:dyDescent="0.45">
      <c r="B263"/>
      <c r="C263"/>
      <c r="D263"/>
      <c r="E263"/>
      <c r="F263"/>
      <c r="G263"/>
      <c r="H263"/>
    </row>
    <row r="264" spans="2:8" ht="23.45" customHeight="1" x14ac:dyDescent="0.45">
      <c r="B264"/>
      <c r="C264"/>
      <c r="D264"/>
      <c r="E264"/>
      <c r="F264"/>
      <c r="G264"/>
      <c r="H264"/>
    </row>
    <row r="265" spans="2:8" ht="23.45" customHeight="1" x14ac:dyDescent="0.45">
      <c r="B265"/>
      <c r="C265"/>
      <c r="D265"/>
      <c r="E265"/>
      <c r="F265"/>
      <c r="G265"/>
      <c r="H265"/>
    </row>
    <row r="266" spans="2:8" ht="23.45" customHeight="1" x14ac:dyDescent="0.45">
      <c r="B266"/>
      <c r="C266"/>
      <c r="D266"/>
      <c r="E266"/>
      <c r="F266"/>
      <c r="G266"/>
      <c r="H266"/>
    </row>
    <row r="267" spans="2:8" ht="23.45" customHeight="1" x14ac:dyDescent="0.45">
      <c r="B267"/>
      <c r="C267"/>
      <c r="D267"/>
      <c r="E267"/>
      <c r="F267"/>
      <c r="G267"/>
      <c r="H267"/>
    </row>
    <row r="268" spans="2:8" ht="23.45" customHeight="1" x14ac:dyDescent="0.45">
      <c r="B268"/>
      <c r="C268"/>
      <c r="D268"/>
      <c r="E268"/>
      <c r="F268"/>
      <c r="G268"/>
      <c r="H268"/>
    </row>
    <row r="269" spans="2:8" ht="23.45" customHeight="1" x14ac:dyDescent="0.45">
      <c r="B269"/>
      <c r="C269"/>
      <c r="D269"/>
      <c r="E269"/>
      <c r="F269"/>
      <c r="G269"/>
      <c r="H269"/>
    </row>
    <row r="270" spans="2:8" ht="23.45" customHeight="1" x14ac:dyDescent="0.45">
      <c r="B270"/>
      <c r="C270"/>
      <c r="D270"/>
      <c r="E270"/>
      <c r="F270"/>
      <c r="G270"/>
      <c r="H270"/>
    </row>
    <row r="271" spans="2:8" ht="23.45" customHeight="1" x14ac:dyDescent="0.45">
      <c r="B271"/>
      <c r="C271"/>
      <c r="D271"/>
      <c r="E271"/>
      <c r="F271"/>
      <c r="G271"/>
      <c r="H271"/>
    </row>
    <row r="272" spans="2:8" ht="23.45" customHeight="1" x14ac:dyDescent="0.45">
      <c r="B272"/>
      <c r="C272"/>
      <c r="D272"/>
      <c r="E272"/>
      <c r="F272"/>
      <c r="G272"/>
      <c r="H272"/>
    </row>
    <row r="273" spans="2:8" ht="23.45" customHeight="1" x14ac:dyDescent="0.45">
      <c r="B273"/>
      <c r="C273"/>
      <c r="D273"/>
      <c r="E273"/>
      <c r="F273"/>
      <c r="G273"/>
      <c r="H273"/>
    </row>
    <row r="274" spans="2:8" ht="23.45" customHeight="1" x14ac:dyDescent="0.45">
      <c r="B274"/>
      <c r="C274"/>
      <c r="D274"/>
      <c r="E274"/>
      <c r="F274"/>
      <c r="G274"/>
      <c r="H274"/>
    </row>
    <row r="275" spans="2:8" ht="23.45" customHeight="1" x14ac:dyDescent="0.45">
      <c r="B275"/>
      <c r="C275"/>
      <c r="D275"/>
      <c r="E275"/>
      <c r="F275"/>
      <c r="G275"/>
      <c r="H275"/>
    </row>
    <row r="276" spans="2:8" ht="23.45" customHeight="1" x14ac:dyDescent="0.45">
      <c r="B276"/>
      <c r="C276"/>
      <c r="D276"/>
      <c r="E276"/>
      <c r="F276"/>
      <c r="G276"/>
      <c r="H276"/>
    </row>
    <row r="277" spans="2:8" ht="23.45" customHeight="1" x14ac:dyDescent="0.45">
      <c r="B277"/>
      <c r="C277"/>
      <c r="D277"/>
      <c r="E277"/>
      <c r="F277"/>
      <c r="G277"/>
      <c r="H277"/>
    </row>
    <row r="278" spans="2:8" ht="23.45" customHeight="1" x14ac:dyDescent="0.45">
      <c r="B278"/>
      <c r="C278"/>
      <c r="D278"/>
      <c r="E278"/>
      <c r="F278"/>
      <c r="G278"/>
      <c r="H278"/>
    </row>
    <row r="279" spans="2:8" ht="23.45" customHeight="1" x14ac:dyDescent="0.45">
      <c r="B279"/>
      <c r="C279"/>
      <c r="D279"/>
      <c r="E279"/>
      <c r="F279"/>
      <c r="G279"/>
      <c r="H279"/>
    </row>
    <row r="280" spans="2:8" ht="23.45" customHeight="1" x14ac:dyDescent="0.45">
      <c r="B280"/>
      <c r="C280"/>
      <c r="D280"/>
      <c r="E280"/>
      <c r="F280"/>
      <c r="G280"/>
      <c r="H280"/>
    </row>
    <row r="281" spans="2:8" ht="23.45" customHeight="1" x14ac:dyDescent="0.45">
      <c r="B281"/>
      <c r="C281"/>
      <c r="D281"/>
      <c r="E281"/>
      <c r="F281"/>
      <c r="G281"/>
      <c r="H281"/>
    </row>
    <row r="282" spans="2:8" ht="23.45" customHeight="1" x14ac:dyDescent="0.45">
      <c r="B282"/>
      <c r="C282"/>
      <c r="D282"/>
      <c r="E282"/>
      <c r="F282"/>
      <c r="G282"/>
      <c r="H282"/>
    </row>
    <row r="283" spans="2:8" ht="23.45" customHeight="1" x14ac:dyDescent="0.45">
      <c r="B283"/>
      <c r="C283"/>
      <c r="D283"/>
      <c r="E283"/>
      <c r="F283"/>
      <c r="G283"/>
      <c r="H283"/>
    </row>
    <row r="284" spans="2:8" ht="23.45" customHeight="1" x14ac:dyDescent="0.45">
      <c r="B284"/>
      <c r="C284"/>
      <c r="D284"/>
      <c r="E284"/>
      <c r="F284"/>
      <c r="G284"/>
      <c r="H284"/>
    </row>
    <row r="285" spans="2:8" ht="23.45" customHeight="1" x14ac:dyDescent="0.45">
      <c r="B285"/>
      <c r="C285"/>
      <c r="D285"/>
      <c r="E285"/>
      <c r="F285"/>
      <c r="G285"/>
      <c r="H285"/>
    </row>
    <row r="286" spans="2:8" ht="23.45" customHeight="1" x14ac:dyDescent="0.45">
      <c r="B286"/>
      <c r="C286"/>
      <c r="D286"/>
      <c r="E286"/>
      <c r="F286"/>
      <c r="G286"/>
      <c r="H286"/>
    </row>
    <row r="287" spans="2:8" ht="23.45" customHeight="1" x14ac:dyDescent="0.45">
      <c r="B287"/>
      <c r="C287"/>
      <c r="D287"/>
      <c r="E287"/>
      <c r="F287"/>
      <c r="G287"/>
      <c r="H287"/>
    </row>
    <row r="288" spans="2:8" ht="23.45" customHeight="1" x14ac:dyDescent="0.45">
      <c r="B288"/>
      <c r="C288"/>
      <c r="D288"/>
      <c r="E288"/>
      <c r="F288"/>
      <c r="G288"/>
      <c r="H288"/>
    </row>
    <row r="289" spans="2:8" ht="23.45" customHeight="1" x14ac:dyDescent="0.45">
      <c r="B289"/>
      <c r="C289"/>
      <c r="D289"/>
      <c r="E289"/>
      <c r="F289"/>
      <c r="G289"/>
      <c r="H289"/>
    </row>
    <row r="290" spans="2:8" ht="23.45" customHeight="1" x14ac:dyDescent="0.45">
      <c r="B290"/>
      <c r="C290"/>
      <c r="D290"/>
      <c r="E290"/>
      <c r="F290"/>
      <c r="G290"/>
      <c r="H290"/>
    </row>
    <row r="291" spans="2:8" ht="23.45" customHeight="1" x14ac:dyDescent="0.45">
      <c r="B291"/>
      <c r="C291"/>
      <c r="D291"/>
      <c r="E291"/>
      <c r="F291"/>
      <c r="G291"/>
      <c r="H291"/>
    </row>
    <row r="292" spans="2:8" ht="23.45" customHeight="1" x14ac:dyDescent="0.45">
      <c r="B292"/>
      <c r="C292"/>
      <c r="D292"/>
      <c r="E292"/>
      <c r="F292"/>
      <c r="G292"/>
      <c r="H292"/>
    </row>
    <row r="293" spans="2:8" ht="23.45" customHeight="1" x14ac:dyDescent="0.45">
      <c r="B293"/>
      <c r="C293"/>
      <c r="D293"/>
      <c r="E293"/>
      <c r="F293"/>
      <c r="G293"/>
      <c r="H293"/>
    </row>
    <row r="294" spans="2:8" ht="23.45" customHeight="1" x14ac:dyDescent="0.45">
      <c r="B294"/>
      <c r="C294"/>
      <c r="D294"/>
      <c r="E294"/>
      <c r="F294"/>
      <c r="G294"/>
      <c r="H294"/>
    </row>
    <row r="295" spans="2:8" ht="23.45" customHeight="1" x14ac:dyDescent="0.45">
      <c r="B295"/>
      <c r="C295"/>
      <c r="D295"/>
      <c r="E295"/>
      <c r="F295"/>
      <c r="G295"/>
      <c r="H295"/>
    </row>
    <row r="296" spans="2:8" ht="23.45" customHeight="1" x14ac:dyDescent="0.45">
      <c r="B296"/>
      <c r="C296"/>
      <c r="D296"/>
      <c r="E296"/>
      <c r="F296"/>
      <c r="G296"/>
      <c r="H296"/>
    </row>
    <row r="297" spans="2:8" ht="23.45" customHeight="1" x14ac:dyDescent="0.45">
      <c r="B297"/>
      <c r="C297"/>
      <c r="D297"/>
      <c r="E297"/>
      <c r="F297"/>
      <c r="G297"/>
      <c r="H297"/>
    </row>
    <row r="298" spans="2:8" ht="23.45" customHeight="1" x14ac:dyDescent="0.45">
      <c r="B298"/>
      <c r="C298"/>
      <c r="D298"/>
      <c r="E298"/>
      <c r="F298"/>
      <c r="G298"/>
      <c r="H298"/>
    </row>
    <row r="299" spans="2:8" ht="23.45" customHeight="1" x14ac:dyDescent="0.45">
      <c r="B299"/>
      <c r="C299"/>
      <c r="D299"/>
      <c r="E299"/>
      <c r="F299"/>
      <c r="G299"/>
      <c r="H299"/>
    </row>
    <row r="300" spans="2:8" ht="23.45" customHeight="1" x14ac:dyDescent="0.45">
      <c r="B300"/>
      <c r="C300"/>
      <c r="D300"/>
      <c r="E300"/>
      <c r="F300"/>
      <c r="G300"/>
      <c r="H300"/>
    </row>
    <row r="301" spans="2:8" ht="23.45" customHeight="1" x14ac:dyDescent="0.45">
      <c r="B301"/>
      <c r="C301"/>
      <c r="D301"/>
      <c r="E301"/>
      <c r="F301"/>
      <c r="G301"/>
      <c r="H301"/>
    </row>
    <row r="302" spans="2:8" ht="23.45" customHeight="1" x14ac:dyDescent="0.45">
      <c r="B302"/>
      <c r="C302"/>
      <c r="D302"/>
      <c r="E302"/>
      <c r="F302"/>
      <c r="G302"/>
      <c r="H302"/>
    </row>
    <row r="303" spans="2:8" ht="23.45" customHeight="1" x14ac:dyDescent="0.45">
      <c r="B303"/>
      <c r="C303"/>
      <c r="D303"/>
      <c r="E303"/>
      <c r="F303"/>
      <c r="G303"/>
      <c r="H303"/>
    </row>
    <row r="304" spans="2:8" ht="23.45" customHeight="1" x14ac:dyDescent="0.45">
      <c r="B304"/>
      <c r="C304"/>
      <c r="D304"/>
      <c r="E304"/>
      <c r="F304"/>
      <c r="G304"/>
      <c r="H304"/>
    </row>
    <row r="305" spans="2:8" ht="23.45" customHeight="1" x14ac:dyDescent="0.45">
      <c r="B305"/>
      <c r="C305"/>
      <c r="D305"/>
      <c r="E305"/>
      <c r="F305"/>
      <c r="G305"/>
      <c r="H305"/>
    </row>
    <row r="306" spans="2:8" ht="23.45" customHeight="1" x14ac:dyDescent="0.45">
      <c r="B306"/>
      <c r="C306"/>
      <c r="D306"/>
      <c r="E306"/>
      <c r="F306"/>
      <c r="G306"/>
      <c r="H306"/>
    </row>
    <row r="307" spans="2:8" ht="23.45" customHeight="1" x14ac:dyDescent="0.45">
      <c r="B307"/>
      <c r="C307"/>
      <c r="D307"/>
      <c r="E307"/>
      <c r="F307"/>
      <c r="G307"/>
      <c r="H307"/>
    </row>
    <row r="308" spans="2:8" ht="23.45" customHeight="1" x14ac:dyDescent="0.45">
      <c r="B308"/>
      <c r="C308"/>
      <c r="D308"/>
      <c r="E308"/>
      <c r="F308"/>
      <c r="G308"/>
      <c r="H308"/>
    </row>
    <row r="309" spans="2:8" ht="23.45" customHeight="1" x14ac:dyDescent="0.45">
      <c r="B309"/>
      <c r="C309"/>
      <c r="D309"/>
      <c r="E309"/>
      <c r="F309"/>
      <c r="G309"/>
      <c r="H309"/>
    </row>
    <row r="310" spans="2:8" ht="23.45" customHeight="1" x14ac:dyDescent="0.45">
      <c r="B310"/>
      <c r="C310"/>
      <c r="D310"/>
      <c r="E310"/>
      <c r="F310"/>
      <c r="G310"/>
      <c r="H310"/>
    </row>
    <row r="311" spans="2:8" ht="23.45" customHeight="1" x14ac:dyDescent="0.45">
      <c r="B311"/>
      <c r="C311"/>
      <c r="D311"/>
      <c r="E311"/>
      <c r="F311"/>
      <c r="G311"/>
      <c r="H311"/>
    </row>
    <row r="312" spans="2:8" ht="23.45" customHeight="1" x14ac:dyDescent="0.45">
      <c r="B312"/>
      <c r="C312"/>
      <c r="D312"/>
      <c r="E312"/>
      <c r="F312"/>
      <c r="G312"/>
      <c r="H312"/>
    </row>
    <row r="313" spans="2:8" ht="23.45" customHeight="1" x14ac:dyDescent="0.45">
      <c r="B313"/>
      <c r="C313"/>
      <c r="D313"/>
      <c r="E313"/>
      <c r="F313"/>
      <c r="G313"/>
      <c r="H313"/>
    </row>
    <row r="314" spans="2:8" ht="23.45" customHeight="1" x14ac:dyDescent="0.45">
      <c r="B314"/>
      <c r="C314"/>
      <c r="D314"/>
      <c r="E314"/>
      <c r="F314"/>
      <c r="G314"/>
      <c r="H314"/>
    </row>
    <row r="315" spans="2:8" ht="23.45" customHeight="1" x14ac:dyDescent="0.45">
      <c r="B315"/>
      <c r="C315"/>
      <c r="D315"/>
      <c r="E315"/>
      <c r="F315"/>
      <c r="G315"/>
      <c r="H315"/>
    </row>
    <row r="316" spans="2:8" ht="23.45" customHeight="1" x14ac:dyDescent="0.45">
      <c r="B316"/>
      <c r="C316"/>
      <c r="D316"/>
      <c r="E316"/>
      <c r="F316"/>
      <c r="G316"/>
      <c r="H316"/>
    </row>
    <row r="317" spans="2:8" ht="23.45" customHeight="1" x14ac:dyDescent="0.45">
      <c r="B317"/>
      <c r="C317"/>
      <c r="D317"/>
      <c r="E317"/>
      <c r="F317"/>
      <c r="G317"/>
      <c r="H317"/>
    </row>
    <row r="318" spans="2:8" ht="23.45" customHeight="1" x14ac:dyDescent="0.45">
      <c r="B318"/>
      <c r="C318"/>
      <c r="D318"/>
      <c r="E318"/>
      <c r="F318"/>
      <c r="G318"/>
      <c r="H318"/>
    </row>
    <row r="319" spans="2:8" ht="23.45" customHeight="1" x14ac:dyDescent="0.45">
      <c r="B319"/>
      <c r="C319"/>
      <c r="D319"/>
      <c r="E319"/>
      <c r="F319"/>
      <c r="G319"/>
      <c r="H319"/>
    </row>
    <row r="320" spans="2:8" ht="23.45" customHeight="1" x14ac:dyDescent="0.45">
      <c r="B320"/>
      <c r="C320"/>
      <c r="D320"/>
      <c r="E320"/>
      <c r="F320"/>
      <c r="G320"/>
      <c r="H320"/>
    </row>
    <row r="321" spans="2:8" ht="23.45" customHeight="1" x14ac:dyDescent="0.45">
      <c r="B321"/>
      <c r="C321"/>
      <c r="D321"/>
      <c r="E321"/>
      <c r="F321"/>
      <c r="G321"/>
      <c r="H321"/>
    </row>
    <row r="322" spans="2:8" ht="23.45" customHeight="1" x14ac:dyDescent="0.45">
      <c r="B322"/>
      <c r="C322"/>
      <c r="D322"/>
      <c r="E322"/>
      <c r="F322"/>
      <c r="G322"/>
      <c r="H322"/>
    </row>
    <row r="323" spans="2:8" ht="23.45" customHeight="1" x14ac:dyDescent="0.45">
      <c r="B323"/>
      <c r="C323"/>
      <c r="D323"/>
      <c r="E323"/>
      <c r="F323"/>
      <c r="G323"/>
      <c r="H323"/>
    </row>
    <row r="324" spans="2:8" ht="23.45" customHeight="1" x14ac:dyDescent="0.45">
      <c r="B324"/>
      <c r="C324"/>
      <c r="D324"/>
      <c r="E324"/>
      <c r="F324"/>
      <c r="G324"/>
      <c r="H324"/>
    </row>
    <row r="325" spans="2:8" ht="23.45" customHeight="1" x14ac:dyDescent="0.45">
      <c r="B325"/>
      <c r="C325"/>
      <c r="D325"/>
      <c r="E325"/>
      <c r="F325"/>
      <c r="G325"/>
      <c r="H325"/>
    </row>
    <row r="326" spans="2:8" ht="23.45" customHeight="1" x14ac:dyDescent="0.45">
      <c r="B326"/>
      <c r="C326"/>
      <c r="D326"/>
      <c r="E326"/>
      <c r="F326"/>
      <c r="G326"/>
      <c r="H326"/>
    </row>
    <row r="327" spans="2:8" ht="23.45" customHeight="1" x14ac:dyDescent="0.45">
      <c r="B327"/>
      <c r="C327"/>
      <c r="D327"/>
      <c r="E327"/>
      <c r="F327"/>
      <c r="G327"/>
      <c r="H327"/>
    </row>
    <row r="328" spans="2:8" ht="23.45" customHeight="1" x14ac:dyDescent="0.45">
      <c r="B328"/>
      <c r="C328"/>
      <c r="D328"/>
      <c r="E328"/>
      <c r="F328"/>
      <c r="G328"/>
      <c r="H328"/>
    </row>
    <row r="329" spans="2:8" ht="23.45" customHeight="1" x14ac:dyDescent="0.45">
      <c r="B329"/>
      <c r="C329"/>
      <c r="D329"/>
      <c r="E329"/>
      <c r="F329"/>
      <c r="G329"/>
      <c r="H329"/>
    </row>
    <row r="330" spans="2:8" ht="23.45" customHeight="1" x14ac:dyDescent="0.45">
      <c r="B330"/>
      <c r="C330"/>
      <c r="D330"/>
      <c r="E330"/>
      <c r="F330"/>
      <c r="G330"/>
      <c r="H330"/>
    </row>
    <row r="331" spans="2:8" ht="23.45" customHeight="1" x14ac:dyDescent="0.45">
      <c r="B331"/>
      <c r="C331"/>
      <c r="D331"/>
      <c r="E331"/>
      <c r="F331"/>
      <c r="G331"/>
      <c r="H331"/>
    </row>
    <row r="332" spans="2:8" ht="23.45" customHeight="1" x14ac:dyDescent="0.45">
      <c r="B332"/>
      <c r="C332"/>
      <c r="D332"/>
      <c r="E332"/>
      <c r="F332"/>
      <c r="G332"/>
      <c r="H332"/>
    </row>
    <row r="333" spans="2:8" ht="23.45" customHeight="1" x14ac:dyDescent="0.45">
      <c r="B333"/>
      <c r="C333"/>
      <c r="D333"/>
      <c r="E333"/>
      <c r="F333"/>
      <c r="G333"/>
      <c r="H333"/>
    </row>
    <row r="334" spans="2:8" ht="23.45" customHeight="1" x14ac:dyDescent="0.45">
      <c r="B334"/>
      <c r="C334"/>
      <c r="D334"/>
      <c r="E334"/>
      <c r="F334"/>
      <c r="G334"/>
      <c r="H334"/>
    </row>
    <row r="335" spans="2:8" ht="23.45" customHeight="1" x14ac:dyDescent="0.45">
      <c r="B335"/>
      <c r="C335"/>
      <c r="D335"/>
      <c r="E335"/>
      <c r="F335"/>
      <c r="G335"/>
      <c r="H335"/>
    </row>
    <row r="336" spans="2:8" ht="23.45" customHeight="1" x14ac:dyDescent="0.45">
      <c r="B336"/>
      <c r="C336"/>
      <c r="D336"/>
      <c r="E336"/>
      <c r="F336"/>
      <c r="G336"/>
      <c r="H336"/>
    </row>
    <row r="337" spans="2:8" ht="23.45" customHeight="1" x14ac:dyDescent="0.45">
      <c r="B337"/>
      <c r="C337"/>
      <c r="D337"/>
      <c r="E337"/>
      <c r="F337"/>
      <c r="G337"/>
      <c r="H337"/>
    </row>
    <row r="338" spans="2:8" ht="23.45" customHeight="1" x14ac:dyDescent="0.45">
      <c r="B338"/>
      <c r="C338"/>
      <c r="D338"/>
      <c r="E338"/>
      <c r="F338"/>
      <c r="G338"/>
      <c r="H338"/>
    </row>
    <row r="339" spans="2:8" ht="23.45" customHeight="1" x14ac:dyDescent="0.45">
      <c r="B339"/>
      <c r="C339"/>
      <c r="D339"/>
      <c r="E339"/>
      <c r="F339"/>
      <c r="G339"/>
      <c r="H339"/>
    </row>
    <row r="340" spans="2:8" ht="23.45" customHeight="1" x14ac:dyDescent="0.45">
      <c r="B340"/>
      <c r="C340"/>
      <c r="D340"/>
      <c r="E340"/>
      <c r="F340"/>
      <c r="G340"/>
      <c r="H340"/>
    </row>
    <row r="341" spans="2:8" ht="23.45" customHeight="1" x14ac:dyDescent="0.45">
      <c r="B341"/>
      <c r="C341"/>
      <c r="D341"/>
      <c r="E341"/>
      <c r="F341"/>
      <c r="G341"/>
      <c r="H341"/>
    </row>
    <row r="342" spans="2:8" ht="23.45" customHeight="1" x14ac:dyDescent="0.45">
      <c r="B342"/>
      <c r="C342"/>
      <c r="D342"/>
      <c r="E342"/>
      <c r="F342"/>
      <c r="G342"/>
      <c r="H342"/>
    </row>
    <row r="343" spans="2:8" ht="23.45" customHeight="1" x14ac:dyDescent="0.45">
      <c r="B343"/>
      <c r="C343"/>
      <c r="D343"/>
      <c r="E343"/>
      <c r="F343"/>
      <c r="G343"/>
      <c r="H343"/>
    </row>
    <row r="344" spans="2:8" ht="23.45" customHeight="1" x14ac:dyDescent="0.45">
      <c r="B344"/>
      <c r="C344"/>
      <c r="D344"/>
      <c r="E344"/>
      <c r="F344"/>
      <c r="G344"/>
      <c r="H344"/>
    </row>
    <row r="345" spans="2:8" ht="23.45" customHeight="1" x14ac:dyDescent="0.45">
      <c r="B345"/>
      <c r="C345"/>
      <c r="D345"/>
      <c r="E345"/>
      <c r="F345"/>
      <c r="G345"/>
      <c r="H345"/>
    </row>
    <row r="346" spans="2:8" ht="23.45" customHeight="1" x14ac:dyDescent="0.45">
      <c r="B346"/>
      <c r="C346"/>
      <c r="D346"/>
      <c r="E346"/>
      <c r="F346"/>
      <c r="G346"/>
      <c r="H346"/>
    </row>
    <row r="347" spans="2:8" ht="23.45" customHeight="1" x14ac:dyDescent="0.45">
      <c r="B347"/>
      <c r="C347"/>
      <c r="D347"/>
      <c r="E347"/>
      <c r="F347"/>
      <c r="G347"/>
      <c r="H347"/>
    </row>
    <row r="348" spans="2:8" ht="23.45" customHeight="1" x14ac:dyDescent="0.45">
      <c r="B348"/>
      <c r="C348"/>
      <c r="D348"/>
      <c r="E348"/>
      <c r="F348"/>
      <c r="G348"/>
      <c r="H348"/>
    </row>
    <row r="349" spans="2:8" ht="23.45" customHeight="1" x14ac:dyDescent="0.45">
      <c r="B349"/>
      <c r="C349"/>
      <c r="D349"/>
      <c r="E349"/>
      <c r="F349"/>
      <c r="G349"/>
      <c r="H349"/>
    </row>
    <row r="350" spans="2:8" ht="23.45" customHeight="1" x14ac:dyDescent="0.45">
      <c r="B350"/>
      <c r="C350"/>
      <c r="D350"/>
      <c r="E350"/>
      <c r="F350"/>
      <c r="G350"/>
      <c r="H350"/>
    </row>
  </sheetData>
  <mergeCells count="15">
    <mergeCell ref="A45:H45"/>
    <mergeCell ref="A1:H1"/>
    <mergeCell ref="A2:H2"/>
    <mergeCell ref="D8:K8"/>
    <mergeCell ref="I4:K4"/>
    <mergeCell ref="D4:F4"/>
    <mergeCell ref="D82:K82"/>
    <mergeCell ref="A46:H46"/>
    <mergeCell ref="D52:K52"/>
    <mergeCell ref="A75:H75"/>
    <mergeCell ref="A76:H76"/>
    <mergeCell ref="I48:K48"/>
    <mergeCell ref="I78:K78"/>
    <mergeCell ref="D48:F48"/>
    <mergeCell ref="D78:F78"/>
  </mergeCells>
  <pageMargins left="0.7" right="0.7" top="0.5" bottom="0.5" header="0.5" footer="0.5"/>
  <pageSetup paperSize="9" scale="75" firstPageNumber="3" orientation="portrait" blackAndWhite="1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2" manualBreakCount="2">
    <brk id="44" max="11" man="1"/>
    <brk id="74" max="16383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527F3-667D-442B-A202-5FB8299A6541}">
  <dimension ref="A1:V32"/>
  <sheetViews>
    <sheetView view="pageBreakPreview" topLeftCell="A13" zoomScale="90" zoomScaleNormal="85" zoomScaleSheetLayoutView="90" workbookViewId="0">
      <selection activeCell="L23" sqref="L23"/>
    </sheetView>
  </sheetViews>
  <sheetFormatPr defaultColWidth="9.140625" defaultRowHeight="23.1" customHeight="1" x14ac:dyDescent="0.45"/>
  <cols>
    <col min="1" max="1" width="60" style="417" customWidth="1"/>
    <col min="2" max="2" width="10.7109375" style="413" customWidth="1"/>
    <col min="3" max="3" width="3.140625" style="417" customWidth="1"/>
    <col min="4" max="4" width="18.140625" style="417" customWidth="1"/>
    <col min="5" max="5" width="3.140625" style="417" customWidth="1"/>
    <col min="6" max="6" width="18.140625" style="417" customWidth="1"/>
    <col min="7" max="7" width="3.140625" style="417" customWidth="1"/>
    <col min="8" max="8" width="18.140625" style="417" customWidth="1"/>
    <col min="9" max="9" width="3.140625" style="417" customWidth="1"/>
    <col min="10" max="10" width="18.140625" style="417" customWidth="1"/>
    <col min="11" max="11" width="3.140625" style="417" customWidth="1"/>
    <col min="12" max="12" width="18.140625" style="417" customWidth="1"/>
    <col min="13" max="13" width="3.140625" style="417" customWidth="1"/>
    <col min="14" max="14" width="18.140625" style="417" customWidth="1"/>
    <col min="15" max="15" width="17.7109375" style="425" bestFit="1" customWidth="1"/>
    <col min="16" max="16" width="9.140625" style="425"/>
    <col min="17" max="17" width="15.140625" style="425" bestFit="1" customWidth="1"/>
    <col min="18" max="18" width="12.140625" style="425" bestFit="1" customWidth="1"/>
    <col min="19" max="16384" width="9.140625" style="425"/>
  </cols>
  <sheetData>
    <row r="1" spans="1:22" s="418" customFormat="1" ht="23.45" customHeight="1" x14ac:dyDescent="0.5">
      <c r="A1" s="445" t="s">
        <v>168</v>
      </c>
      <c r="B1" s="445"/>
      <c r="C1" s="445"/>
      <c r="D1" s="445"/>
      <c r="E1" s="445"/>
      <c r="F1" s="445"/>
      <c r="G1" s="445"/>
      <c r="H1" s="445"/>
      <c r="I1" s="445"/>
      <c r="J1" s="445"/>
      <c r="K1" s="401"/>
      <c r="L1" s="401"/>
      <c r="M1" s="401"/>
      <c r="N1" s="401"/>
    </row>
    <row r="2" spans="1:22" s="418" customFormat="1" ht="23.45" customHeight="1" x14ac:dyDescent="0.5">
      <c r="A2" s="393" t="s">
        <v>181</v>
      </c>
      <c r="B2" s="413"/>
      <c r="C2" s="402"/>
      <c r="D2" s="402"/>
      <c r="E2" s="402"/>
      <c r="F2" s="402"/>
      <c r="G2" s="402"/>
      <c r="H2" s="403"/>
      <c r="I2" s="403"/>
      <c r="J2" s="403"/>
      <c r="K2" s="403"/>
      <c r="L2" s="403"/>
      <c r="M2" s="403"/>
      <c r="N2" s="403"/>
    </row>
    <row r="3" spans="1:22" s="418" customFormat="1" ht="23.45" customHeight="1" x14ac:dyDescent="0.5">
      <c r="A3" s="393"/>
      <c r="B3" s="413"/>
      <c r="C3" s="402"/>
      <c r="D3" s="402"/>
      <c r="E3" s="402"/>
      <c r="F3" s="402"/>
      <c r="G3" s="402"/>
      <c r="H3" s="403"/>
      <c r="I3" s="403"/>
      <c r="J3" s="403"/>
      <c r="K3" s="403"/>
      <c r="L3" s="403"/>
      <c r="M3" s="403"/>
      <c r="N3" s="403"/>
    </row>
    <row r="4" spans="1:22" s="418" customFormat="1" ht="23.45" customHeight="1" x14ac:dyDescent="0.45">
      <c r="A4" s="404"/>
      <c r="B4" s="419"/>
      <c r="C4" s="419"/>
      <c r="D4" s="456" t="s">
        <v>3</v>
      </c>
      <c r="E4" s="456"/>
      <c r="F4" s="456"/>
      <c r="G4" s="456"/>
      <c r="H4" s="456"/>
      <c r="I4" s="456"/>
      <c r="J4" s="456"/>
      <c r="K4" s="456"/>
      <c r="L4" s="456"/>
      <c r="M4" s="456"/>
      <c r="N4" s="456"/>
    </row>
    <row r="5" spans="1:22" s="418" customFormat="1" ht="23.45" customHeight="1" x14ac:dyDescent="0.45">
      <c r="A5" s="404"/>
      <c r="B5" s="406"/>
      <c r="C5" s="405"/>
      <c r="E5" s="405"/>
      <c r="F5" s="406"/>
      <c r="G5" s="405"/>
      <c r="H5" s="405"/>
      <c r="I5" s="405"/>
      <c r="J5" s="457" t="s">
        <v>48</v>
      </c>
      <c r="K5" s="457"/>
      <c r="L5" s="457"/>
      <c r="M5" s="408"/>
      <c r="N5" s="408"/>
    </row>
    <row r="6" spans="1:22" s="418" customFormat="1" ht="21.6" customHeight="1" x14ac:dyDescent="0.45">
      <c r="A6" s="404"/>
      <c r="B6" s="406"/>
      <c r="C6" s="405"/>
      <c r="D6" s="406" t="s">
        <v>44</v>
      </c>
      <c r="E6" s="405"/>
      <c r="F6" s="406" t="s">
        <v>94</v>
      </c>
      <c r="G6" s="405"/>
      <c r="H6" s="406" t="s">
        <v>160</v>
      </c>
      <c r="I6" s="405"/>
      <c r="J6" s="407"/>
      <c r="K6" s="407"/>
      <c r="L6" s="407"/>
      <c r="M6" s="408"/>
      <c r="N6" s="408"/>
    </row>
    <row r="7" spans="1:22" s="418" customFormat="1" ht="21.6" customHeight="1" x14ac:dyDescent="0.45">
      <c r="A7" s="404"/>
      <c r="B7" s="406"/>
      <c r="C7" s="405"/>
      <c r="D7" s="406" t="s">
        <v>93</v>
      </c>
      <c r="E7" s="405"/>
      <c r="F7" s="406" t="s">
        <v>202</v>
      </c>
      <c r="G7" s="405"/>
      <c r="H7" s="407" t="s">
        <v>161</v>
      </c>
      <c r="I7" s="408"/>
      <c r="J7" s="407" t="s">
        <v>148</v>
      </c>
      <c r="K7" s="408"/>
      <c r="L7" s="406"/>
      <c r="M7" s="408"/>
      <c r="N7" s="406" t="s">
        <v>92</v>
      </c>
    </row>
    <row r="8" spans="1:22" s="418" customFormat="1" ht="21.6" customHeight="1" x14ac:dyDescent="0.45">
      <c r="A8" s="404"/>
      <c r="B8" s="3" t="s">
        <v>7</v>
      </c>
      <c r="C8" s="405"/>
      <c r="D8" s="406" t="s">
        <v>97</v>
      </c>
      <c r="E8" s="405"/>
      <c r="F8" s="409" t="s">
        <v>201</v>
      </c>
      <c r="G8" s="405"/>
      <c r="H8" s="407" t="s">
        <v>162</v>
      </c>
      <c r="I8" s="407"/>
      <c r="J8" s="407" t="s">
        <v>149</v>
      </c>
      <c r="K8" s="407"/>
      <c r="L8" s="406" t="s">
        <v>203</v>
      </c>
      <c r="M8" s="406"/>
      <c r="N8" s="409" t="s">
        <v>95</v>
      </c>
    </row>
    <row r="9" spans="1:22" s="418" customFormat="1" ht="21.6" customHeight="1" x14ac:dyDescent="0.45">
      <c r="A9" s="408"/>
      <c r="B9" s="405"/>
      <c r="C9" s="405"/>
      <c r="D9" s="458" t="s">
        <v>10</v>
      </c>
      <c r="E9" s="458"/>
      <c r="F9" s="458"/>
      <c r="G9" s="458"/>
      <c r="H9" s="458"/>
      <c r="I9" s="458"/>
      <c r="J9" s="458"/>
      <c r="K9" s="458"/>
      <c r="L9" s="458"/>
      <c r="M9" s="458"/>
      <c r="N9" s="458"/>
    </row>
    <row r="10" spans="1:22" s="418" customFormat="1" ht="21.6" customHeight="1" x14ac:dyDescent="0.45">
      <c r="A10" s="71" t="s">
        <v>278</v>
      </c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</row>
    <row r="11" spans="1:22" s="418" customFormat="1" ht="21.6" customHeight="1" x14ac:dyDescent="0.45">
      <c r="A11" s="394" t="s">
        <v>233</v>
      </c>
      <c r="B11" s="395"/>
      <c r="C11" s="396"/>
      <c r="D11" s="396">
        <v>1201380</v>
      </c>
      <c r="E11" s="396"/>
      <c r="F11" s="396">
        <v>1497031</v>
      </c>
      <c r="G11" s="396"/>
      <c r="H11" s="396">
        <v>12066</v>
      </c>
      <c r="I11" s="396"/>
      <c r="J11" s="396">
        <v>18000</v>
      </c>
      <c r="K11" s="396"/>
      <c r="L11" s="396">
        <v>195645</v>
      </c>
      <c r="M11" s="396"/>
      <c r="N11" s="420">
        <f>SUM(D11:L11)</f>
        <v>2924122</v>
      </c>
      <c r="O11" s="421">
        <f>N11-'BS3-5'!K99</f>
        <v>0</v>
      </c>
      <c r="P11" s="421"/>
      <c r="Q11" s="421"/>
      <c r="R11" s="421"/>
      <c r="S11" s="421"/>
      <c r="T11" s="421"/>
      <c r="U11" s="421"/>
      <c r="V11" s="421"/>
    </row>
    <row r="12" spans="1:22" s="418" customFormat="1" ht="21.6" customHeight="1" x14ac:dyDescent="0.45">
      <c r="A12" s="394"/>
      <c r="B12" s="405"/>
      <c r="C12" s="412"/>
      <c r="D12" s="398"/>
      <c r="E12" s="412"/>
      <c r="F12" s="398"/>
      <c r="G12" s="412"/>
      <c r="H12" s="397"/>
      <c r="I12" s="397"/>
      <c r="J12" s="397"/>
      <c r="K12" s="397"/>
      <c r="L12" s="397"/>
      <c r="M12" s="397"/>
      <c r="N12" s="397"/>
    </row>
    <row r="13" spans="1:22" customFormat="1" ht="21.6" customHeight="1" x14ac:dyDescent="0.45">
      <c r="A13" s="394" t="s">
        <v>107</v>
      </c>
      <c r="B13" s="405"/>
      <c r="C13" s="410"/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  <c r="T13" s="410"/>
      <c r="U13" s="410"/>
      <c r="V13" s="410"/>
    </row>
    <row r="14" spans="1:22" customFormat="1" ht="21.6" customHeight="1" x14ac:dyDescent="0.45">
      <c r="A14" s="327" t="s">
        <v>247</v>
      </c>
      <c r="B14" s="405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</row>
    <row r="15" spans="1:22" customFormat="1" ht="21.6" customHeight="1" x14ac:dyDescent="0.45">
      <c r="A15" s="16" t="s">
        <v>228</v>
      </c>
      <c r="B15" s="405">
        <v>8</v>
      </c>
      <c r="C15" s="410"/>
      <c r="D15" s="410">
        <v>211582</v>
      </c>
      <c r="E15" s="410"/>
      <c r="F15" s="410">
        <v>4321766</v>
      </c>
      <c r="G15" s="410"/>
      <c r="H15" s="410">
        <v>0</v>
      </c>
      <c r="I15" s="410"/>
      <c r="J15" s="410">
        <v>0</v>
      </c>
      <c r="K15" s="410"/>
      <c r="L15" s="410">
        <v>0</v>
      </c>
      <c r="M15" s="410"/>
      <c r="N15" s="410">
        <f>SUM(D15:M15)</f>
        <v>4533348</v>
      </c>
      <c r="O15" s="410"/>
      <c r="P15" s="410"/>
      <c r="Q15" s="410"/>
      <c r="R15" s="410"/>
      <c r="S15" s="410"/>
      <c r="T15" s="410"/>
      <c r="U15" s="410"/>
      <c r="V15" s="410"/>
    </row>
    <row r="16" spans="1:22" customFormat="1" ht="21.6" customHeight="1" x14ac:dyDescent="0.45">
      <c r="A16" s="16" t="s">
        <v>209</v>
      </c>
      <c r="B16" s="405">
        <v>8</v>
      </c>
      <c r="C16" s="410"/>
      <c r="D16" s="410">
        <v>74230</v>
      </c>
      <c r="E16" s="410"/>
      <c r="F16" s="410">
        <v>154399</v>
      </c>
      <c r="G16" s="410"/>
      <c r="H16" s="410">
        <v>0</v>
      </c>
      <c r="I16" s="410"/>
      <c r="J16" s="410">
        <v>0</v>
      </c>
      <c r="K16" s="410"/>
      <c r="L16" s="410">
        <v>0</v>
      </c>
      <c r="M16" s="410"/>
      <c r="N16" s="410">
        <f>SUM(D16:M16)</f>
        <v>228629</v>
      </c>
      <c r="O16" s="410"/>
      <c r="P16" s="410"/>
      <c r="Q16" s="410"/>
      <c r="R16" s="410"/>
      <c r="S16" s="410"/>
      <c r="T16" s="410"/>
      <c r="U16" s="410"/>
      <c r="V16" s="410"/>
    </row>
    <row r="17" spans="1:22" customFormat="1" ht="21.6" customHeight="1" x14ac:dyDescent="0.45">
      <c r="A17" s="411" t="s">
        <v>163</v>
      </c>
      <c r="B17" s="405">
        <v>9</v>
      </c>
      <c r="C17" s="410"/>
      <c r="D17" s="410">
        <v>0</v>
      </c>
      <c r="E17" s="410"/>
      <c r="F17" s="410">
        <v>17600</v>
      </c>
      <c r="G17" s="410"/>
      <c r="H17" s="410">
        <v>11865</v>
      </c>
      <c r="I17" s="410"/>
      <c r="J17" s="410">
        <v>0</v>
      </c>
      <c r="K17" s="410"/>
      <c r="L17" s="410">
        <v>0</v>
      </c>
      <c r="M17" s="410"/>
      <c r="N17" s="410">
        <f>SUM(D17:M17)</f>
        <v>29465</v>
      </c>
      <c r="O17" s="410"/>
      <c r="P17" s="410"/>
      <c r="Q17" s="410"/>
      <c r="R17" s="410"/>
      <c r="S17" s="410"/>
      <c r="T17" s="410"/>
      <c r="U17" s="410"/>
      <c r="V17" s="410"/>
    </row>
    <row r="18" spans="1:22" customFormat="1" ht="21.6" customHeight="1" x14ac:dyDescent="0.45">
      <c r="A18" s="411" t="s">
        <v>251</v>
      </c>
      <c r="B18" s="405">
        <v>12</v>
      </c>
      <c r="C18" s="410"/>
      <c r="D18" s="410">
        <v>0</v>
      </c>
      <c r="E18" s="410"/>
      <c r="F18" s="410">
        <v>0</v>
      </c>
      <c r="G18" s="410"/>
      <c r="H18" s="410">
        <v>0</v>
      </c>
      <c r="I18" s="410"/>
      <c r="J18" s="410">
        <v>0</v>
      </c>
      <c r="K18" s="410"/>
      <c r="L18" s="410">
        <v>-38827</v>
      </c>
      <c r="M18" s="410"/>
      <c r="N18" s="410">
        <f>SUM(D18:M18)</f>
        <v>-38827</v>
      </c>
      <c r="O18" s="410"/>
      <c r="P18" s="410"/>
      <c r="Q18" s="410"/>
      <c r="R18" s="410"/>
      <c r="S18" s="410"/>
      <c r="T18" s="410"/>
      <c r="U18" s="410"/>
      <c r="V18" s="410"/>
    </row>
    <row r="19" spans="1:22" customFormat="1" ht="21.6" customHeight="1" x14ac:dyDescent="0.45">
      <c r="A19" s="327" t="s">
        <v>248</v>
      </c>
      <c r="B19" s="405"/>
      <c r="C19" s="412"/>
      <c r="D19" s="399">
        <f>SUM(D15:D18)</f>
        <v>285812</v>
      </c>
      <c r="E19" s="412"/>
      <c r="F19" s="399">
        <f>SUM(F15:F18)</f>
        <v>4493765</v>
      </c>
      <c r="G19" s="396"/>
      <c r="H19" s="399">
        <f>SUM(H15:H18)</f>
        <v>11865</v>
      </c>
      <c r="I19" s="396"/>
      <c r="J19" s="399">
        <f>SUM(J15:J18)</f>
        <v>0</v>
      </c>
      <c r="K19" s="412"/>
      <c r="L19" s="399">
        <f>SUM(L15:L18)</f>
        <v>-38827</v>
      </c>
      <c r="M19" s="396"/>
      <c r="N19" s="399">
        <f>SUM(N15:N18)</f>
        <v>4752615</v>
      </c>
      <c r="O19" s="396"/>
      <c r="P19" s="396"/>
      <c r="Q19" s="396"/>
      <c r="R19" s="396"/>
      <c r="S19" s="396"/>
      <c r="T19" s="396"/>
      <c r="U19" s="396"/>
      <c r="V19" s="396"/>
    </row>
    <row r="20" spans="1:22" customFormat="1" ht="21.6" customHeight="1" x14ac:dyDescent="0.45">
      <c r="A20" s="71" t="s">
        <v>115</v>
      </c>
      <c r="B20" s="405"/>
      <c r="C20" s="412"/>
      <c r="D20" s="399">
        <f>D19</f>
        <v>285812</v>
      </c>
      <c r="E20" s="412"/>
      <c r="F20" s="399">
        <f>F19</f>
        <v>4493765</v>
      </c>
      <c r="G20" s="396"/>
      <c r="H20" s="399">
        <f>H19</f>
        <v>11865</v>
      </c>
      <c r="I20" s="396"/>
      <c r="J20" s="399">
        <f>J19</f>
        <v>0</v>
      </c>
      <c r="K20" s="412"/>
      <c r="L20" s="399">
        <f>L19</f>
        <v>-38827</v>
      </c>
      <c r="M20" s="396"/>
      <c r="N20" s="399">
        <f>N19</f>
        <v>4752615</v>
      </c>
      <c r="O20" s="396"/>
      <c r="P20" s="396"/>
      <c r="Q20" s="396"/>
      <c r="R20" s="396"/>
      <c r="S20" s="396"/>
      <c r="T20" s="396"/>
      <c r="U20" s="396"/>
      <c r="V20" s="396"/>
    </row>
    <row r="21" spans="1:22" customFormat="1" ht="21.6" customHeight="1" x14ac:dyDescent="0.45">
      <c r="A21" s="327"/>
      <c r="B21" s="405"/>
      <c r="C21" s="412"/>
      <c r="D21" s="397"/>
      <c r="E21" s="412"/>
      <c r="F21" s="397"/>
      <c r="G21" s="396"/>
      <c r="H21" s="397"/>
      <c r="I21" s="396"/>
      <c r="J21" s="397"/>
      <c r="K21" s="412"/>
      <c r="L21" s="397"/>
      <c r="M21" s="396"/>
      <c r="N21" s="397"/>
      <c r="O21" s="396"/>
      <c r="P21" s="396"/>
      <c r="Q21" s="396"/>
      <c r="R21" s="396"/>
      <c r="S21" s="396"/>
      <c r="T21" s="396"/>
      <c r="U21" s="396"/>
      <c r="V21" s="396"/>
    </row>
    <row r="22" spans="1:22" s="418" customFormat="1" ht="21.6" customHeight="1" x14ac:dyDescent="0.45">
      <c r="A22" s="394" t="s">
        <v>182</v>
      </c>
      <c r="B22" s="405"/>
      <c r="C22" s="412"/>
      <c r="D22" s="396"/>
      <c r="E22" s="412"/>
      <c r="F22" s="396"/>
      <c r="G22" s="412"/>
      <c r="H22" s="396"/>
      <c r="I22" s="396"/>
      <c r="J22" s="396"/>
      <c r="K22" s="396"/>
      <c r="L22" s="396"/>
      <c r="M22" s="396"/>
      <c r="N22" s="396"/>
    </row>
    <row r="23" spans="1:22" s="418" customFormat="1" ht="21.6" customHeight="1" x14ac:dyDescent="0.45">
      <c r="A23" s="411" t="s">
        <v>191</v>
      </c>
      <c r="B23" s="405"/>
      <c r="C23" s="414"/>
      <c r="D23" s="325">
        <v>0</v>
      </c>
      <c r="E23" s="329"/>
      <c r="F23" s="325">
        <v>0</v>
      </c>
      <c r="G23" s="414"/>
      <c r="H23" s="325">
        <v>0</v>
      </c>
      <c r="I23" s="415"/>
      <c r="J23" s="325">
        <v>0</v>
      </c>
      <c r="K23" s="415"/>
      <c r="L23" s="415">
        <f>'PL8-9'!H34</f>
        <v>1509958</v>
      </c>
      <c r="M23" s="398"/>
      <c r="N23" s="410">
        <f>SUM(D23:M23)</f>
        <v>1509958</v>
      </c>
    </row>
    <row r="24" spans="1:22" s="418" customFormat="1" ht="21.6" customHeight="1" x14ac:dyDescent="0.45">
      <c r="A24" s="404" t="s">
        <v>101</v>
      </c>
      <c r="B24" s="405"/>
      <c r="C24" s="414"/>
      <c r="D24" s="325">
        <v>0</v>
      </c>
      <c r="E24" s="329"/>
      <c r="F24" s="325">
        <v>0</v>
      </c>
      <c r="G24" s="414"/>
      <c r="H24" s="325">
        <v>0</v>
      </c>
      <c r="I24" s="398"/>
      <c r="J24" s="325">
        <v>0</v>
      </c>
      <c r="K24" s="398"/>
      <c r="L24" s="398">
        <f>'PL8-9'!H42</f>
        <v>1681</v>
      </c>
      <c r="M24" s="398"/>
      <c r="N24" s="422">
        <f>SUM(D24:M24)</f>
        <v>1681</v>
      </c>
    </row>
    <row r="25" spans="1:22" s="418" customFormat="1" ht="21.6" customHeight="1" x14ac:dyDescent="0.45">
      <c r="A25" s="416" t="s">
        <v>183</v>
      </c>
      <c r="B25" s="395"/>
      <c r="C25" s="412"/>
      <c r="D25" s="330">
        <f>SUM(D23:D24)</f>
        <v>0</v>
      </c>
      <c r="E25" s="331"/>
      <c r="F25" s="330">
        <f>SUM(F23:F24)</f>
        <v>0</v>
      </c>
      <c r="G25" s="412"/>
      <c r="H25" s="330">
        <f>SUM(H23:H24)</f>
        <v>0</v>
      </c>
      <c r="I25" s="397"/>
      <c r="J25" s="330">
        <f>SUM(J23:J24)</f>
        <v>0</v>
      </c>
      <c r="K25" s="397"/>
      <c r="L25" s="399">
        <f>SUM(L23:L24)</f>
        <v>1511639</v>
      </c>
      <c r="M25" s="397"/>
      <c r="N25" s="399">
        <f>SUM(N23:N24)</f>
        <v>1511639</v>
      </c>
      <c r="O25" s="421"/>
    </row>
    <row r="26" spans="1:22" s="418" customFormat="1" ht="21.6" customHeight="1" x14ac:dyDescent="0.45">
      <c r="A26" s="394"/>
      <c r="B26" s="405"/>
      <c r="C26" s="412"/>
      <c r="D26" s="398"/>
      <c r="E26" s="412"/>
      <c r="F26" s="398"/>
      <c r="G26" s="412"/>
      <c r="H26" s="397"/>
      <c r="I26" s="397"/>
      <c r="J26" s="397"/>
      <c r="K26" s="397"/>
      <c r="L26" s="397"/>
      <c r="M26" s="397"/>
      <c r="N26" s="397"/>
    </row>
    <row r="27" spans="1:22" s="418" customFormat="1" ht="21.6" customHeight="1" thickBot="1" x14ac:dyDescent="0.5">
      <c r="A27" s="71" t="s">
        <v>279</v>
      </c>
      <c r="B27" s="395"/>
      <c r="C27" s="412"/>
      <c r="D27" s="400">
        <f>SUM(D11,D25,D20)</f>
        <v>1487192</v>
      </c>
      <c r="E27" s="412"/>
      <c r="F27" s="400">
        <f>SUM(F11,F25,F20)</f>
        <v>5990796</v>
      </c>
      <c r="G27" s="412"/>
      <c r="H27" s="400">
        <f>SUM(H11,H25,H20)</f>
        <v>23931</v>
      </c>
      <c r="I27" s="397"/>
      <c r="J27" s="400">
        <f>SUM(J11,J25,J20)</f>
        <v>18000</v>
      </c>
      <c r="K27" s="397"/>
      <c r="L27" s="400">
        <f>SUM(L11,L25,L20)</f>
        <v>1668457</v>
      </c>
      <c r="M27" s="397"/>
      <c r="N27" s="400">
        <f>SUM(N11,N25,N20)</f>
        <v>9188376</v>
      </c>
      <c r="O27" s="421">
        <f>N27-'BS3-5'!I99</f>
        <v>0</v>
      </c>
    </row>
    <row r="28" spans="1:22" ht="21.6" customHeight="1" thickTop="1" x14ac:dyDescent="0.45">
      <c r="D28" s="423">
        <f>D27-'BS3-5'!I86</f>
        <v>0</v>
      </c>
      <c r="F28" s="423">
        <f>F27-'BS3-5'!I87</f>
        <v>0</v>
      </c>
      <c r="H28" s="424">
        <f>H27-'BS3-5'!I90</f>
        <v>0</v>
      </c>
      <c r="I28" s="424"/>
      <c r="J28" s="424">
        <f>J27-'BS3-5'!I93</f>
        <v>0</v>
      </c>
      <c r="K28" s="424"/>
      <c r="L28" s="424">
        <f>L27-'BS3-5'!I94</f>
        <v>0</v>
      </c>
      <c r="N28" s="423">
        <f>N27-'BS3-5'!I95</f>
        <v>0</v>
      </c>
    </row>
    <row r="29" spans="1:22" ht="21.6" customHeight="1" x14ac:dyDescent="0.45">
      <c r="D29" s="424"/>
      <c r="F29" s="424"/>
      <c r="H29" s="424"/>
      <c r="I29" s="424"/>
      <c r="J29" s="424"/>
      <c r="K29" s="424"/>
      <c r="L29" s="424"/>
      <c r="N29" s="424"/>
    </row>
    <row r="30" spans="1:22" ht="21.6" customHeight="1" x14ac:dyDescent="0.45">
      <c r="H30" s="423"/>
      <c r="I30" s="423"/>
      <c r="J30" s="423"/>
      <c r="K30" s="423"/>
      <c r="L30" s="423"/>
      <c r="N30" s="260"/>
    </row>
    <row r="31" spans="1:22" ht="21.6" customHeight="1" x14ac:dyDescent="0.45">
      <c r="D31" s="426"/>
      <c r="F31" s="426"/>
      <c r="H31" s="426"/>
      <c r="I31" s="426"/>
      <c r="J31" s="426"/>
      <c r="K31" s="426"/>
      <c r="L31" s="426"/>
      <c r="N31" s="426"/>
    </row>
    <row r="32" spans="1:22" ht="22.7" customHeight="1" x14ac:dyDescent="0.45"/>
  </sheetData>
  <mergeCells count="4">
    <mergeCell ref="A1:J1"/>
    <mergeCell ref="D4:N4"/>
    <mergeCell ref="J5:L5"/>
    <mergeCell ref="D9:N9"/>
  </mergeCells>
  <pageMargins left="0.7" right="0.7" top="0.5" bottom="0.5" header="0.5" footer="0.5"/>
  <pageSetup paperSize="9" scale="73" firstPageNumber="13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2CCBA-0787-46B3-AB6F-29BC75B6527A}">
  <dimension ref="A1:M102"/>
  <sheetViews>
    <sheetView view="pageBreakPreview" topLeftCell="A103" zoomScale="90" zoomScaleNormal="70" zoomScaleSheetLayoutView="90" workbookViewId="0">
      <selection activeCell="D128" sqref="D128"/>
    </sheetView>
  </sheetViews>
  <sheetFormatPr defaultColWidth="10.42578125" defaultRowHeight="23.45" customHeight="1" x14ac:dyDescent="0.45"/>
  <cols>
    <col min="1" max="3" width="2.7109375" style="372" customWidth="1"/>
    <col min="4" max="4" width="75.5703125" style="372" customWidth="1"/>
    <col min="5" max="5" width="10.140625" style="372" customWidth="1"/>
    <col min="6" max="6" width="2.7109375" style="390" customWidth="1"/>
    <col min="7" max="7" width="14.5703125" style="375" customWidth="1"/>
    <col min="8" max="8" width="2.7109375" style="390" customWidth="1"/>
    <col min="9" max="9" width="14" style="375" customWidth="1"/>
    <col min="10" max="10" width="2.7109375" style="390" customWidth="1"/>
    <col min="11" max="11" width="13.140625" style="375" customWidth="1"/>
    <col min="12" max="12" width="2.7109375" style="390" customWidth="1"/>
    <col min="13" max="13" width="12.85546875" style="375" bestFit="1" customWidth="1"/>
    <col min="14" max="16384" width="10.42578125" style="372"/>
  </cols>
  <sheetData>
    <row r="1" spans="1:13" ht="23.45" customHeight="1" x14ac:dyDescent="0.5">
      <c r="A1" s="445" t="s">
        <v>168</v>
      </c>
      <c r="B1" s="445"/>
      <c r="C1" s="445"/>
      <c r="D1" s="445"/>
      <c r="E1" s="445"/>
      <c r="F1" s="445"/>
      <c r="G1" s="445"/>
      <c r="H1" s="445"/>
      <c r="I1" s="445"/>
      <c r="J1" s="371"/>
      <c r="K1" s="371"/>
      <c r="L1" s="371"/>
      <c r="M1" s="371"/>
    </row>
    <row r="2" spans="1:13" ht="23.45" customHeight="1" x14ac:dyDescent="0.5">
      <c r="A2" s="373" t="s">
        <v>192</v>
      </c>
      <c r="F2" s="374"/>
      <c r="H2" s="374"/>
      <c r="J2" s="374"/>
      <c r="L2" s="374"/>
    </row>
    <row r="3" spans="1:13" ht="12.6" customHeight="1" x14ac:dyDescent="0.5">
      <c r="A3" s="376"/>
      <c r="F3" s="374"/>
      <c r="H3" s="374"/>
      <c r="J3" s="374"/>
      <c r="L3" s="374"/>
    </row>
    <row r="4" spans="1:13" ht="21.95" customHeight="1" x14ac:dyDescent="0.45">
      <c r="A4" s="377"/>
      <c r="F4" s="371"/>
      <c r="G4" s="461" t="s">
        <v>2</v>
      </c>
      <c r="H4" s="461"/>
      <c r="I4" s="461"/>
      <c r="J4" s="371"/>
      <c r="K4" s="461" t="s">
        <v>3</v>
      </c>
      <c r="L4" s="461"/>
      <c r="M4" s="461"/>
    </row>
    <row r="5" spans="1:13" ht="21.95" customHeight="1" x14ac:dyDescent="0.45">
      <c r="A5" s="377"/>
      <c r="F5" s="378"/>
      <c r="G5" s="459" t="s">
        <v>138</v>
      </c>
      <c r="H5" s="459"/>
      <c r="I5" s="459"/>
      <c r="J5" s="378"/>
      <c r="K5" s="459" t="s">
        <v>138</v>
      </c>
      <c r="L5" s="459"/>
      <c r="M5" s="459"/>
    </row>
    <row r="6" spans="1:13" ht="22.5" customHeight="1" x14ac:dyDescent="0.45">
      <c r="A6" s="377"/>
      <c r="F6" s="378"/>
      <c r="G6" s="459" t="s">
        <v>137</v>
      </c>
      <c r="H6" s="459"/>
      <c r="I6" s="459"/>
      <c r="J6" s="378"/>
      <c r="K6" s="459" t="s">
        <v>137</v>
      </c>
      <c r="L6" s="459"/>
      <c r="M6" s="459"/>
    </row>
    <row r="7" spans="1:13" ht="21.95" customHeight="1" x14ac:dyDescent="0.45">
      <c r="E7" s="3" t="s">
        <v>7</v>
      </c>
      <c r="F7" s="379"/>
      <c r="G7" s="380" t="s">
        <v>234</v>
      </c>
      <c r="H7" s="379"/>
      <c r="I7" s="380" t="s">
        <v>205</v>
      </c>
      <c r="J7" s="379"/>
      <c r="K7" s="380" t="s">
        <v>234</v>
      </c>
      <c r="L7" s="379"/>
      <c r="M7" s="380" t="s">
        <v>205</v>
      </c>
    </row>
    <row r="8" spans="1:13" ht="21.95" customHeight="1" x14ac:dyDescent="0.45">
      <c r="E8" s="381"/>
      <c r="F8" s="381"/>
      <c r="G8" s="460" t="s">
        <v>10</v>
      </c>
      <c r="H8" s="460"/>
      <c r="I8" s="460"/>
      <c r="J8" s="460"/>
      <c r="K8" s="460"/>
      <c r="L8" s="460"/>
      <c r="M8" s="460"/>
    </row>
    <row r="9" spans="1:13" ht="21.95" customHeight="1" x14ac:dyDescent="0.45">
      <c r="A9" s="382" t="s">
        <v>116</v>
      </c>
      <c r="E9" s="383"/>
      <c r="F9" s="372"/>
      <c r="H9" s="372"/>
      <c r="I9" s="384"/>
      <c r="J9" s="372"/>
      <c r="K9" s="384"/>
      <c r="L9" s="372"/>
      <c r="M9" s="385"/>
    </row>
    <row r="10" spans="1:13" ht="21.95" customHeight="1" x14ac:dyDescent="0.45">
      <c r="A10" s="386" t="s">
        <v>74</v>
      </c>
      <c r="E10" s="381"/>
      <c r="F10" s="17"/>
      <c r="G10" s="17">
        <f>'PL8-9'!D34</f>
        <v>998255</v>
      </c>
      <c r="H10" s="17"/>
      <c r="I10" s="17">
        <v>150537</v>
      </c>
      <c r="J10" s="17"/>
      <c r="K10" s="17">
        <f>'PL8-9'!H34</f>
        <v>1509958</v>
      </c>
      <c r="L10" s="17"/>
      <c r="M10" s="17">
        <v>92176</v>
      </c>
    </row>
    <row r="11" spans="1:13" ht="21.95" customHeight="1" x14ac:dyDescent="0.45">
      <c r="A11" s="387" t="s">
        <v>211</v>
      </c>
      <c r="E11" s="381"/>
      <c r="F11" s="17"/>
      <c r="G11" s="17"/>
      <c r="H11" s="17"/>
      <c r="I11" s="17"/>
      <c r="J11" s="17"/>
      <c r="K11" s="17"/>
      <c r="L11" s="17"/>
      <c r="M11" s="17"/>
    </row>
    <row r="12" spans="1:13" ht="21.95" customHeight="1" x14ac:dyDescent="0.45">
      <c r="A12" s="386" t="s">
        <v>164</v>
      </c>
      <c r="E12" s="381"/>
      <c r="F12" s="17"/>
      <c r="G12" s="364">
        <v>129046</v>
      </c>
      <c r="H12" s="17"/>
      <c r="I12" s="17">
        <v>28657</v>
      </c>
      <c r="J12" s="17"/>
      <c r="K12" s="17">
        <v>111908</v>
      </c>
      <c r="L12" s="17"/>
      <c r="M12" s="17">
        <v>23369</v>
      </c>
    </row>
    <row r="13" spans="1:13" ht="21.95" customHeight="1" x14ac:dyDescent="0.45">
      <c r="A13" s="372" t="s">
        <v>70</v>
      </c>
      <c r="E13" s="381"/>
      <c r="F13" s="17"/>
      <c r="G13" s="363">
        <v>84611</v>
      </c>
      <c r="H13" s="17"/>
      <c r="I13" s="17">
        <v>23716</v>
      </c>
      <c r="J13" s="17"/>
      <c r="K13" s="17">
        <v>78841</v>
      </c>
      <c r="L13" s="17"/>
      <c r="M13" s="17">
        <v>12947</v>
      </c>
    </row>
    <row r="14" spans="1:13" ht="21.95" customHeight="1" x14ac:dyDescent="0.45">
      <c r="A14" s="372" t="s">
        <v>117</v>
      </c>
      <c r="E14" s="381"/>
      <c r="F14" s="17"/>
      <c r="G14" s="364">
        <v>318917</v>
      </c>
      <c r="H14" s="17"/>
      <c r="I14" s="17">
        <v>205634</v>
      </c>
      <c r="J14" s="17"/>
      <c r="K14" s="17">
        <v>137350</v>
      </c>
      <c r="L14" s="17"/>
      <c r="M14" s="17">
        <v>119515</v>
      </c>
    </row>
    <row r="15" spans="1:13" ht="21.95" customHeight="1" x14ac:dyDescent="0.45">
      <c r="A15" s="386" t="s">
        <v>244</v>
      </c>
      <c r="E15" s="381"/>
      <c r="F15" s="17"/>
      <c r="G15" s="364">
        <v>3948</v>
      </c>
      <c r="H15" s="17"/>
      <c r="I15" s="17">
        <v>0</v>
      </c>
      <c r="J15" s="17"/>
      <c r="K15" s="17">
        <v>3948</v>
      </c>
      <c r="L15" s="17"/>
      <c r="M15" s="17">
        <v>0</v>
      </c>
    </row>
    <row r="16" spans="1:13" ht="21.95" customHeight="1" x14ac:dyDescent="0.45">
      <c r="A16" s="386" t="s">
        <v>297</v>
      </c>
      <c r="E16" s="381"/>
      <c r="F16" s="17"/>
      <c r="G16" s="363">
        <v>-844</v>
      </c>
      <c r="H16" s="17"/>
      <c r="I16" s="17">
        <v>-1935</v>
      </c>
      <c r="J16" s="17"/>
      <c r="K16" s="17">
        <v>-844</v>
      </c>
      <c r="L16" s="17"/>
      <c r="M16" s="17">
        <v>-1935</v>
      </c>
    </row>
    <row r="17" spans="1:13" ht="21.95" customHeight="1" x14ac:dyDescent="0.45">
      <c r="A17" s="386" t="s">
        <v>155</v>
      </c>
      <c r="E17" s="381"/>
      <c r="F17" s="17"/>
      <c r="G17" s="363">
        <v>1350</v>
      </c>
      <c r="H17" s="17"/>
      <c r="I17" s="17">
        <v>2119</v>
      </c>
      <c r="J17" s="17"/>
      <c r="K17" s="17">
        <v>2091</v>
      </c>
      <c r="L17" s="17"/>
      <c r="M17" s="17">
        <v>1227</v>
      </c>
    </row>
    <row r="18" spans="1:13" ht="21.95" customHeight="1" x14ac:dyDescent="0.45">
      <c r="A18" s="386" t="s">
        <v>216</v>
      </c>
      <c r="E18" s="381"/>
      <c r="F18" s="17"/>
      <c r="G18" s="364">
        <v>-8780</v>
      </c>
      <c r="H18" s="17"/>
      <c r="I18" s="17">
        <v>-2931</v>
      </c>
      <c r="J18" s="17"/>
      <c r="K18" s="17">
        <v>-5968</v>
      </c>
      <c r="L18" s="17"/>
      <c r="M18" s="17">
        <v>-3738</v>
      </c>
    </row>
    <row r="19" spans="1:13" ht="21.95" customHeight="1" x14ac:dyDescent="0.45">
      <c r="A19" t="s">
        <v>265</v>
      </c>
      <c r="E19" s="381"/>
      <c r="F19" s="118"/>
      <c r="G19" s="364">
        <v>3733</v>
      </c>
      <c r="H19" s="118"/>
      <c r="I19" s="17">
        <v>-1078</v>
      </c>
      <c r="J19" s="118"/>
      <c r="K19" s="438">
        <v>0</v>
      </c>
      <c r="L19" s="118"/>
      <c r="M19" s="332">
        <v>0</v>
      </c>
    </row>
    <row r="20" spans="1:13" ht="21.95" customHeight="1" x14ac:dyDescent="0.45">
      <c r="A20" t="s">
        <v>266</v>
      </c>
      <c r="E20" s="381"/>
      <c r="F20" s="17"/>
      <c r="G20" s="363">
        <v>-902591</v>
      </c>
      <c r="H20" s="17"/>
      <c r="I20" s="17">
        <v>0</v>
      </c>
      <c r="J20" s="17"/>
      <c r="K20" s="17">
        <v>-902591</v>
      </c>
      <c r="L20" s="17"/>
      <c r="M20" s="17">
        <v>0</v>
      </c>
    </row>
    <row r="21" spans="1:13" ht="21.95" customHeight="1" x14ac:dyDescent="0.45">
      <c r="A21" t="s">
        <v>298</v>
      </c>
      <c r="E21" s="381"/>
      <c r="F21" s="118"/>
      <c r="G21" s="364">
        <v>-2365</v>
      </c>
      <c r="H21" s="118"/>
      <c r="I21" s="17">
        <v>-1472</v>
      </c>
      <c r="J21" s="118"/>
      <c r="K21" s="17">
        <v>0</v>
      </c>
      <c r="L21" s="118"/>
      <c r="M21" s="332">
        <v>0</v>
      </c>
    </row>
    <row r="22" spans="1:13" ht="21.95" customHeight="1" x14ac:dyDescent="0.45">
      <c r="A22" t="s">
        <v>272</v>
      </c>
      <c r="E22" s="381"/>
      <c r="F22" s="17"/>
      <c r="G22" s="363">
        <v>-155962</v>
      </c>
      <c r="H22" s="17"/>
      <c r="I22" s="17">
        <v>237</v>
      </c>
      <c r="J22" s="17"/>
      <c r="K22" s="17">
        <v>14549</v>
      </c>
      <c r="L22" s="17"/>
      <c r="M22" s="17">
        <v>-1398</v>
      </c>
    </row>
    <row r="23" spans="1:13" ht="21.95" customHeight="1" x14ac:dyDescent="0.45">
      <c r="A23" t="s">
        <v>299</v>
      </c>
      <c r="E23" s="381"/>
      <c r="F23" s="17"/>
      <c r="G23" s="363">
        <v>-15555</v>
      </c>
      <c r="H23" s="17"/>
      <c r="I23" s="17">
        <v>-95</v>
      </c>
      <c r="J23" s="17"/>
      <c r="K23" s="40">
        <v>200</v>
      </c>
      <c r="L23" s="17"/>
      <c r="M23" s="40">
        <v>-95</v>
      </c>
    </row>
    <row r="24" spans="1:13" ht="21.95" customHeight="1" x14ac:dyDescent="0.45">
      <c r="A24" t="s">
        <v>270</v>
      </c>
      <c r="E24" s="381"/>
      <c r="F24" s="17"/>
      <c r="G24" s="17">
        <v>-18502</v>
      </c>
      <c r="H24" s="17"/>
      <c r="I24" s="17">
        <v>17649</v>
      </c>
      <c r="J24" s="17"/>
      <c r="K24" s="40">
        <v>-18502</v>
      </c>
      <c r="L24" s="17"/>
      <c r="M24" s="17">
        <v>17649</v>
      </c>
    </row>
    <row r="25" spans="1:13" ht="21.95" customHeight="1" x14ac:dyDescent="0.45">
      <c r="A25" t="s">
        <v>268</v>
      </c>
      <c r="E25" s="381"/>
      <c r="F25" s="17"/>
      <c r="G25" s="363">
        <v>0</v>
      </c>
      <c r="H25" s="17"/>
      <c r="I25" s="17">
        <v>553</v>
      </c>
      <c r="J25" s="17"/>
      <c r="K25" s="17">
        <v>0</v>
      </c>
      <c r="L25" s="17"/>
      <c r="M25" s="17">
        <v>0</v>
      </c>
    </row>
    <row r="26" spans="1:13" ht="21.95" customHeight="1" x14ac:dyDescent="0.45">
      <c r="A26" t="s">
        <v>240</v>
      </c>
      <c r="E26" s="381"/>
      <c r="F26" s="17"/>
      <c r="G26" s="363">
        <v>-4500</v>
      </c>
      <c r="H26" s="17"/>
      <c r="I26" s="17">
        <v>0</v>
      </c>
      <c r="J26" s="17"/>
      <c r="K26" s="17">
        <f>-671322</f>
        <v>-671322</v>
      </c>
      <c r="L26" s="17"/>
      <c r="M26" s="17">
        <v>0</v>
      </c>
    </row>
    <row r="27" spans="1:13" ht="21.95" customHeight="1" x14ac:dyDescent="0.45">
      <c r="A27" t="s">
        <v>118</v>
      </c>
      <c r="E27" s="381"/>
      <c r="F27" s="17"/>
      <c r="G27" s="363">
        <v>-15171</v>
      </c>
      <c r="H27" s="17"/>
      <c r="I27" s="17">
        <v>-118</v>
      </c>
      <c r="J27" s="17"/>
      <c r="K27" s="118">
        <v>-8530</v>
      </c>
      <c r="L27" s="17"/>
      <c r="M27" s="17">
        <v>-5536</v>
      </c>
    </row>
    <row r="28" spans="1:13" ht="21.95" customHeight="1" x14ac:dyDescent="0.45">
      <c r="A28" t="s">
        <v>169</v>
      </c>
      <c r="E28" s="381">
        <v>9</v>
      </c>
      <c r="F28" s="118"/>
      <c r="G28" s="363">
        <v>29465</v>
      </c>
      <c r="H28" s="17"/>
      <c r="I28" s="333">
        <v>9011</v>
      </c>
      <c r="J28" s="118"/>
      <c r="K28" s="333">
        <v>29465</v>
      </c>
      <c r="L28" s="118"/>
      <c r="M28" s="333">
        <v>9011</v>
      </c>
    </row>
    <row r="29" spans="1:13" ht="21.95" customHeight="1" x14ac:dyDescent="0.45">
      <c r="E29" s="381"/>
      <c r="F29" s="17"/>
      <c r="G29" s="334">
        <f>SUM(G10:G28)</f>
        <v>445055</v>
      </c>
      <c r="H29" s="17"/>
      <c r="I29" s="17">
        <f>SUM(I10:I28)</f>
        <v>430484</v>
      </c>
      <c r="J29" s="17"/>
      <c r="K29" s="118">
        <f>SUM(K10:K28)</f>
        <v>280553</v>
      </c>
      <c r="L29" s="17"/>
      <c r="M29" s="17">
        <f>SUM(M10:M28)</f>
        <v>263192</v>
      </c>
    </row>
    <row r="30" spans="1:13" ht="21.95" customHeight="1" x14ac:dyDescent="0.45">
      <c r="A30" s="387" t="s">
        <v>119</v>
      </c>
      <c r="E30" s="381"/>
      <c r="F30" s="17"/>
      <c r="G30" s="17"/>
      <c r="H30" s="17"/>
      <c r="I30" s="17"/>
      <c r="J30" s="17"/>
      <c r="K30" s="17"/>
      <c r="L30" s="17"/>
      <c r="M30" s="17"/>
    </row>
    <row r="31" spans="1:13" ht="21.95" customHeight="1" x14ac:dyDescent="0.45">
      <c r="A31" s="386" t="s">
        <v>13</v>
      </c>
      <c r="E31" s="381"/>
      <c r="F31" s="17"/>
      <c r="G31" s="363">
        <v>-144097</v>
      </c>
      <c r="H31" s="17"/>
      <c r="I31" s="17">
        <v>-9361</v>
      </c>
      <c r="J31" s="17"/>
      <c r="K31" s="17">
        <v>-15616</v>
      </c>
      <c r="L31" s="17"/>
      <c r="M31" s="40">
        <v>11485</v>
      </c>
    </row>
    <row r="32" spans="1:13" ht="21.95" customHeight="1" x14ac:dyDescent="0.45">
      <c r="A32" s="11" t="s">
        <v>287</v>
      </c>
      <c r="E32" s="381"/>
      <c r="F32" s="17"/>
      <c r="G32" s="363">
        <v>56005</v>
      </c>
      <c r="H32" s="17"/>
      <c r="I32" s="17">
        <v>-3064</v>
      </c>
      <c r="J32" s="17"/>
      <c r="K32" s="363">
        <v>33643</v>
      </c>
      <c r="L32" s="17"/>
      <c r="M32" s="17">
        <v>-2181</v>
      </c>
    </row>
    <row r="33" spans="1:13" ht="21.95" customHeight="1" x14ac:dyDescent="0.45">
      <c r="A33" s="11" t="s">
        <v>283</v>
      </c>
      <c r="E33" s="381"/>
      <c r="F33" s="17"/>
      <c r="G33" s="363">
        <v>8490</v>
      </c>
      <c r="H33" s="17"/>
      <c r="I33" s="17">
        <v>0</v>
      </c>
      <c r="J33" s="17"/>
      <c r="K33" s="363">
        <v>0</v>
      </c>
      <c r="L33" s="17"/>
      <c r="M33" s="17">
        <v>0</v>
      </c>
    </row>
    <row r="34" spans="1:13" ht="21.95" customHeight="1" x14ac:dyDescent="0.45">
      <c r="A34" s="11" t="s">
        <v>190</v>
      </c>
      <c r="E34" s="381"/>
      <c r="F34" s="17"/>
      <c r="G34" s="363">
        <v>-39428</v>
      </c>
      <c r="H34" s="17"/>
      <c r="I34" s="17">
        <v>-9959</v>
      </c>
      <c r="J34" s="17"/>
      <c r="K34" s="363">
        <v>-39478</v>
      </c>
      <c r="L34" s="17"/>
      <c r="M34" s="17">
        <v>-5974</v>
      </c>
    </row>
    <row r="35" spans="1:13" ht="21.95" customHeight="1" x14ac:dyDescent="0.45">
      <c r="A35" s="372" t="s">
        <v>16</v>
      </c>
      <c r="E35" s="381"/>
      <c r="F35" s="17"/>
      <c r="G35" s="363">
        <v>-95275</v>
      </c>
      <c r="H35" s="17"/>
      <c r="I35" s="17">
        <v>22114</v>
      </c>
      <c r="J35" s="17"/>
      <c r="K35" s="17">
        <v>159</v>
      </c>
      <c r="L35" s="17"/>
      <c r="M35" s="17">
        <v>-337</v>
      </c>
    </row>
    <row r="36" spans="1:13" ht="21.95" customHeight="1" x14ac:dyDescent="0.45">
      <c r="A36" s="372" t="s">
        <v>17</v>
      </c>
      <c r="E36" s="381"/>
      <c r="F36" s="17"/>
      <c r="G36" s="363">
        <v>-8589</v>
      </c>
      <c r="H36" s="17"/>
      <c r="I36" s="17">
        <v>-3594</v>
      </c>
      <c r="J36" s="17"/>
      <c r="K36" s="17">
        <v>-852</v>
      </c>
      <c r="L36" s="17"/>
      <c r="M36" s="17">
        <v>-1974</v>
      </c>
    </row>
    <row r="37" spans="1:13" ht="21.95" customHeight="1" x14ac:dyDescent="0.45">
      <c r="A37" s="386" t="s">
        <v>153</v>
      </c>
      <c r="E37" s="381"/>
      <c r="F37" s="17"/>
      <c r="G37" s="363">
        <v>-33232</v>
      </c>
      <c r="H37" s="17"/>
      <c r="I37" s="17">
        <v>-36522</v>
      </c>
      <c r="J37" s="17"/>
      <c r="K37" s="17">
        <v>-28771</v>
      </c>
      <c r="L37" s="17"/>
      <c r="M37" s="17">
        <v>-35549</v>
      </c>
    </row>
    <row r="38" spans="1:13" ht="21.95" customHeight="1" x14ac:dyDescent="0.45">
      <c r="A38" s="386" t="s">
        <v>26</v>
      </c>
      <c r="E38" s="381"/>
      <c r="F38" s="17"/>
      <c r="G38" s="363">
        <v>-5531</v>
      </c>
      <c r="H38" s="17"/>
      <c r="I38" s="17">
        <v>1084</v>
      </c>
      <c r="J38" s="17"/>
      <c r="K38" s="17">
        <v>-476</v>
      </c>
      <c r="L38" s="17"/>
      <c r="M38" s="17">
        <v>11</v>
      </c>
    </row>
    <row r="39" spans="1:13" ht="21.95" customHeight="1" x14ac:dyDescent="0.45">
      <c r="A39" s="386" t="s">
        <v>31</v>
      </c>
      <c r="E39" s="381"/>
      <c r="F39" s="17"/>
      <c r="G39" s="363">
        <v>15509</v>
      </c>
      <c r="H39" s="17"/>
      <c r="I39" s="17">
        <v>-29328</v>
      </c>
      <c r="J39" s="17"/>
      <c r="K39" s="17">
        <v>-12644</v>
      </c>
      <c r="L39" s="17"/>
      <c r="M39" s="17">
        <v>-30171</v>
      </c>
    </row>
    <row r="40" spans="1:13" ht="21.95" customHeight="1" x14ac:dyDescent="0.45">
      <c r="A40" s="386" t="s">
        <v>32</v>
      </c>
      <c r="E40" s="381"/>
      <c r="F40" s="17"/>
      <c r="G40" s="363">
        <f>6980</f>
        <v>6980</v>
      </c>
      <c r="H40" s="17"/>
      <c r="I40" s="17">
        <v>31340</v>
      </c>
      <c r="J40" s="17"/>
      <c r="K40" s="17">
        <f>64881</f>
        <v>64881</v>
      </c>
      <c r="L40" s="17"/>
      <c r="M40" s="17">
        <v>43797</v>
      </c>
    </row>
    <row r="41" spans="1:13" ht="21.95" customHeight="1" x14ac:dyDescent="0.45">
      <c r="A41" s="386" t="s">
        <v>37</v>
      </c>
      <c r="E41" s="381"/>
      <c r="F41" s="118"/>
      <c r="G41" s="363">
        <v>352</v>
      </c>
      <c r="H41" s="118"/>
      <c r="I41" s="17">
        <v>837</v>
      </c>
      <c r="J41" s="118"/>
      <c r="K41" s="17">
        <f>149+1</f>
        <v>150</v>
      </c>
      <c r="L41" s="118"/>
      <c r="M41" s="17">
        <v>109</v>
      </c>
    </row>
    <row r="42" spans="1:13" ht="21.95" customHeight="1" x14ac:dyDescent="0.45">
      <c r="A42" s="386" t="s">
        <v>40</v>
      </c>
      <c r="E42" s="381"/>
      <c r="F42" s="118"/>
      <c r="G42" s="363">
        <v>-738</v>
      </c>
      <c r="H42" s="118"/>
      <c r="I42" s="333">
        <v>-513</v>
      </c>
      <c r="J42" s="118"/>
      <c r="K42" s="333">
        <v>-532</v>
      </c>
      <c r="L42" s="118"/>
      <c r="M42" s="333">
        <v>-722</v>
      </c>
    </row>
    <row r="43" spans="1:13" ht="21.95" customHeight="1" x14ac:dyDescent="0.45">
      <c r="A43" t="s">
        <v>292</v>
      </c>
      <c r="E43" s="381"/>
      <c r="F43" s="118"/>
      <c r="G43" s="334">
        <f>SUM(G29:G42)</f>
        <v>205501</v>
      </c>
      <c r="H43" s="118"/>
      <c r="I43" s="17">
        <f>SUM(I29:I42)</f>
        <v>393518</v>
      </c>
      <c r="J43" s="118"/>
      <c r="K43" s="118">
        <f>SUM(K29:K42)</f>
        <v>281017</v>
      </c>
      <c r="L43" s="118"/>
      <c r="M43" s="17">
        <f>SUM(M29:M42)</f>
        <v>241686</v>
      </c>
    </row>
    <row r="44" spans="1:13" ht="21.95" customHeight="1" x14ac:dyDescent="0.45">
      <c r="A44" s="386" t="s">
        <v>120</v>
      </c>
      <c r="E44" s="381"/>
      <c r="F44" s="118"/>
      <c r="G44" s="363">
        <v>-62585</v>
      </c>
      <c r="H44" s="118"/>
      <c r="I44" s="17">
        <v>-53160</v>
      </c>
      <c r="J44" s="118"/>
      <c r="K44" s="17">
        <v>-18221</v>
      </c>
      <c r="L44" s="118"/>
      <c r="M44" s="17">
        <v>-39806</v>
      </c>
    </row>
    <row r="45" spans="1:13" ht="21.95" customHeight="1" x14ac:dyDescent="0.45">
      <c r="A45" s="2" t="s">
        <v>293</v>
      </c>
      <c r="F45" s="39"/>
      <c r="G45" s="119">
        <f>SUM(G43:G44)</f>
        <v>142916</v>
      </c>
      <c r="H45" s="39"/>
      <c r="I45" s="119">
        <f>SUM(I43:I44)</f>
        <v>340358</v>
      </c>
      <c r="J45" s="39"/>
      <c r="K45" s="119">
        <f>SUM(K43:K44)</f>
        <v>262796</v>
      </c>
      <c r="L45" s="39"/>
      <c r="M45" s="119">
        <f>SUM(M43:M44)</f>
        <v>201880</v>
      </c>
    </row>
    <row r="46" spans="1:13" ht="23.45" customHeight="1" x14ac:dyDescent="0.5">
      <c r="A46" s="445" t="s">
        <v>168</v>
      </c>
      <c r="B46" s="445"/>
      <c r="C46" s="445"/>
      <c r="D46" s="445"/>
      <c r="E46" s="445"/>
      <c r="F46" s="445"/>
      <c r="G46" s="445"/>
      <c r="H46" s="445"/>
      <c r="I46" s="445"/>
      <c r="J46" s="371"/>
      <c r="K46" s="371"/>
      <c r="L46" s="371"/>
      <c r="M46" s="371"/>
    </row>
    <row r="47" spans="1:13" ht="23.45" customHeight="1" x14ac:dyDescent="0.5">
      <c r="A47" s="373" t="s">
        <v>192</v>
      </c>
      <c r="F47" s="374"/>
      <c r="H47" s="374"/>
      <c r="J47" s="374"/>
      <c r="L47" s="374"/>
    </row>
    <row r="48" spans="1:13" ht="12.6" customHeight="1" x14ac:dyDescent="0.45">
      <c r="A48" s="377"/>
      <c r="F48" s="371"/>
      <c r="G48" s="461"/>
      <c r="H48" s="461"/>
      <c r="I48" s="461"/>
      <c r="J48" s="371"/>
      <c r="K48" s="461"/>
      <c r="L48" s="461"/>
      <c r="M48" s="461"/>
    </row>
    <row r="49" spans="1:13" ht="21.6" customHeight="1" x14ac:dyDescent="0.45">
      <c r="A49" s="377"/>
      <c r="F49" s="371"/>
      <c r="G49" s="461" t="s">
        <v>2</v>
      </c>
      <c r="H49" s="461"/>
      <c r="I49" s="461"/>
      <c r="J49" s="371"/>
      <c r="K49" s="461" t="s">
        <v>3</v>
      </c>
      <c r="L49" s="461"/>
      <c r="M49" s="461"/>
    </row>
    <row r="50" spans="1:13" ht="21.6" customHeight="1" x14ac:dyDescent="0.45">
      <c r="A50" s="377"/>
      <c r="F50" s="378"/>
      <c r="G50" s="459" t="s">
        <v>138</v>
      </c>
      <c r="H50" s="459"/>
      <c r="I50" s="459"/>
      <c r="J50" s="378"/>
      <c r="K50" s="459" t="s">
        <v>138</v>
      </c>
      <c r="L50" s="459"/>
      <c r="M50" s="459"/>
    </row>
    <row r="51" spans="1:13" ht="21.6" customHeight="1" x14ac:dyDescent="0.45">
      <c r="A51" s="377"/>
      <c r="F51" s="378"/>
      <c r="G51" s="459" t="s">
        <v>137</v>
      </c>
      <c r="H51" s="459"/>
      <c r="I51" s="459"/>
      <c r="J51" s="378"/>
      <c r="K51" s="459" t="s">
        <v>137</v>
      </c>
      <c r="L51" s="459"/>
      <c r="M51" s="459"/>
    </row>
    <row r="52" spans="1:13" ht="21.6" customHeight="1" x14ac:dyDescent="0.45">
      <c r="E52" s="3" t="s">
        <v>7</v>
      </c>
      <c r="F52" s="379"/>
      <c r="G52" s="380" t="s">
        <v>234</v>
      </c>
      <c r="H52" s="379"/>
      <c r="I52" s="380" t="s">
        <v>205</v>
      </c>
      <c r="J52" s="379"/>
      <c r="K52" s="380" t="s">
        <v>234</v>
      </c>
      <c r="L52" s="379"/>
      <c r="M52" s="380" t="s">
        <v>205</v>
      </c>
    </row>
    <row r="53" spans="1:13" ht="21.6" customHeight="1" x14ac:dyDescent="0.45">
      <c r="F53" s="372"/>
      <c r="G53" s="460" t="s">
        <v>10</v>
      </c>
      <c r="H53" s="460"/>
      <c r="I53" s="460"/>
      <c r="J53" s="460"/>
      <c r="K53" s="460"/>
      <c r="L53" s="460"/>
      <c r="M53" s="460"/>
    </row>
    <row r="54" spans="1:13" ht="21.6" customHeight="1" x14ac:dyDescent="0.45">
      <c r="A54" s="382" t="s">
        <v>121</v>
      </c>
      <c r="F54" s="389"/>
      <c r="G54" s="389"/>
      <c r="H54" s="389"/>
      <c r="I54" s="389"/>
      <c r="J54" s="389"/>
      <c r="K54" s="389"/>
      <c r="L54" s="389"/>
      <c r="M54" s="389"/>
    </row>
    <row r="55" spans="1:13" ht="21.95" customHeight="1" x14ac:dyDescent="0.45">
      <c r="A55" s="386" t="s">
        <v>300</v>
      </c>
      <c r="E55" s="381" t="s">
        <v>273</v>
      </c>
      <c r="F55" s="389"/>
      <c r="G55" s="390">
        <v>-121682</v>
      </c>
      <c r="H55" s="389"/>
      <c r="I55" s="352">
        <v>-851196</v>
      </c>
      <c r="J55" s="389"/>
      <c r="K55" s="390">
        <v>-1201500</v>
      </c>
      <c r="L55" s="389"/>
      <c r="M55" s="23">
        <v>-1317500</v>
      </c>
    </row>
    <row r="56" spans="1:13" ht="21.95" customHeight="1" x14ac:dyDescent="0.45">
      <c r="A56" s="386" t="s">
        <v>208</v>
      </c>
      <c r="E56" s="381">
        <v>5</v>
      </c>
      <c r="F56" s="117"/>
      <c r="G56" s="365">
        <v>0</v>
      </c>
      <c r="H56" s="336"/>
      <c r="I56" s="352">
        <v>0</v>
      </c>
      <c r="J56" s="117"/>
      <c r="K56" s="368">
        <v>-319887</v>
      </c>
      <c r="L56" s="337"/>
      <c r="M56" s="17">
        <v>-60000</v>
      </c>
    </row>
    <row r="57" spans="1:13" ht="21.6" customHeight="1" x14ac:dyDescent="0.45">
      <c r="A57" s="386" t="s">
        <v>245</v>
      </c>
      <c r="E57" s="381">
        <v>5</v>
      </c>
      <c r="F57" s="117"/>
      <c r="G57" s="365">
        <v>0</v>
      </c>
      <c r="H57" s="336"/>
      <c r="I57" s="352">
        <v>0</v>
      </c>
      <c r="J57" s="117"/>
      <c r="K57" s="17">
        <v>317809</v>
      </c>
      <c r="L57" s="337"/>
      <c r="M57" s="17">
        <v>0</v>
      </c>
    </row>
    <row r="58" spans="1:13" ht="21.6" customHeight="1" x14ac:dyDescent="0.45">
      <c r="A58" s="386" t="s">
        <v>252</v>
      </c>
      <c r="E58" s="381">
        <v>5</v>
      </c>
      <c r="F58" s="117"/>
      <c r="G58" s="365">
        <v>-1440000</v>
      </c>
      <c r="H58" s="336"/>
      <c r="I58" s="352">
        <v>-70000</v>
      </c>
      <c r="J58" s="117"/>
      <c r="K58" s="17">
        <v>-1360000</v>
      </c>
      <c r="L58" s="337"/>
      <c r="M58" s="17">
        <v>-70000</v>
      </c>
    </row>
    <row r="59" spans="1:13" ht="21.95" customHeight="1" x14ac:dyDescent="0.45">
      <c r="A59" s="386" t="s">
        <v>213</v>
      </c>
      <c r="E59" s="381">
        <v>5</v>
      </c>
      <c r="F59" s="336"/>
      <c r="G59" s="363">
        <v>-236600</v>
      </c>
      <c r="H59" s="336"/>
      <c r="I59" s="23">
        <v>-32850</v>
      </c>
      <c r="J59" s="336"/>
      <c r="K59" s="23">
        <v>-56000</v>
      </c>
      <c r="L59" s="336"/>
      <c r="M59" s="23">
        <v>-32850</v>
      </c>
    </row>
    <row r="60" spans="1:13" ht="21.95" customHeight="1" x14ac:dyDescent="0.45">
      <c r="A60" s="386" t="s">
        <v>212</v>
      </c>
      <c r="E60" s="381">
        <v>5</v>
      </c>
      <c r="F60" s="117"/>
      <c r="G60" s="390">
        <v>-25597</v>
      </c>
      <c r="H60" s="336"/>
      <c r="I60" s="352">
        <v>-7250</v>
      </c>
      <c r="J60" s="117"/>
      <c r="K60" s="17">
        <v>-25597</v>
      </c>
      <c r="L60" s="337"/>
      <c r="M60" s="17">
        <v>-6250</v>
      </c>
    </row>
    <row r="61" spans="1:13" ht="21.95" customHeight="1" x14ac:dyDescent="0.45">
      <c r="A61" s="386" t="s">
        <v>249</v>
      </c>
      <c r="E61" s="381"/>
      <c r="F61" s="117"/>
      <c r="G61" s="365">
        <v>-2277862</v>
      </c>
      <c r="H61" s="336"/>
      <c r="I61" s="352">
        <v>0</v>
      </c>
      <c r="J61" s="117"/>
      <c r="K61" s="17">
        <v>-2240312</v>
      </c>
      <c r="L61" s="337"/>
      <c r="M61" s="17">
        <v>0</v>
      </c>
    </row>
    <row r="62" spans="1:13" ht="21.95" customHeight="1" x14ac:dyDescent="0.45">
      <c r="A62" s="386" t="s">
        <v>258</v>
      </c>
      <c r="E62" s="381"/>
      <c r="F62" s="117"/>
      <c r="G62" s="365">
        <v>-522427</v>
      </c>
      <c r="H62" s="336"/>
      <c r="I62" s="352">
        <v>0</v>
      </c>
      <c r="J62" s="117"/>
      <c r="K62" s="17">
        <v>-522427</v>
      </c>
      <c r="L62" s="337"/>
      <c r="M62" s="17">
        <v>0</v>
      </c>
    </row>
    <row r="63" spans="1:13" ht="21.6" customHeight="1" x14ac:dyDescent="0.45">
      <c r="A63" s="386" t="s">
        <v>259</v>
      </c>
      <c r="F63" s="117"/>
      <c r="G63" s="363">
        <v>-216</v>
      </c>
      <c r="H63" s="336"/>
      <c r="I63" s="352">
        <v>220004</v>
      </c>
      <c r="J63" s="117"/>
      <c r="K63" s="352">
        <v>-173</v>
      </c>
      <c r="L63" s="118"/>
      <c r="M63" s="352">
        <v>199999</v>
      </c>
    </row>
    <row r="64" spans="1:13" ht="21.6" customHeight="1" x14ac:dyDescent="0.45">
      <c r="A64" s="386" t="s">
        <v>274</v>
      </c>
      <c r="F64" s="336"/>
      <c r="G64" s="363">
        <v>48878</v>
      </c>
      <c r="H64" s="336"/>
      <c r="I64" s="352">
        <v>1623</v>
      </c>
      <c r="J64" s="336"/>
      <c r="K64" s="17">
        <v>8581</v>
      </c>
      <c r="L64" s="336"/>
      <c r="M64" s="17">
        <v>1454</v>
      </c>
    </row>
    <row r="65" spans="1:13" ht="21.6" customHeight="1" x14ac:dyDescent="0.45">
      <c r="A65" s="386" t="s">
        <v>250</v>
      </c>
      <c r="F65" s="336"/>
      <c r="G65" s="363">
        <v>-321894</v>
      </c>
      <c r="H65" s="336"/>
      <c r="I65" s="17">
        <v>-97661</v>
      </c>
      <c r="J65" s="336"/>
      <c r="K65" s="17">
        <v>-36795</v>
      </c>
      <c r="L65" s="336"/>
      <c r="M65" s="17">
        <v>-37194</v>
      </c>
    </row>
    <row r="66" spans="1:13" ht="21.6" customHeight="1" x14ac:dyDescent="0.45">
      <c r="A66" s="386" t="s">
        <v>170</v>
      </c>
      <c r="F66" s="336"/>
      <c r="G66" s="391">
        <v>-5500</v>
      </c>
      <c r="H66" s="336"/>
      <c r="I66" s="23">
        <v>-6894</v>
      </c>
      <c r="J66" s="336"/>
      <c r="K66" s="336">
        <v>-5500</v>
      </c>
      <c r="L66" s="336"/>
      <c r="M66" s="23">
        <v>-6894</v>
      </c>
    </row>
    <row r="67" spans="1:13" ht="21.6" customHeight="1" x14ac:dyDescent="0.45">
      <c r="A67" s="386" t="s">
        <v>122</v>
      </c>
      <c r="F67" s="336"/>
      <c r="G67" s="363">
        <v>-188977</v>
      </c>
      <c r="H67" s="336"/>
      <c r="I67" s="23">
        <v>-70298</v>
      </c>
      <c r="J67" s="336"/>
      <c r="K67" s="336">
        <v>-124014</v>
      </c>
      <c r="L67" s="336"/>
      <c r="M67" s="23">
        <v>-61097</v>
      </c>
    </row>
    <row r="68" spans="1:13" ht="21.6" customHeight="1" x14ac:dyDescent="0.45">
      <c r="A68" s="386" t="s">
        <v>229</v>
      </c>
      <c r="F68" s="336"/>
      <c r="G68" s="335">
        <v>41152</v>
      </c>
      <c r="H68" s="336"/>
      <c r="I68" s="23">
        <v>4050</v>
      </c>
      <c r="J68" s="336"/>
      <c r="K68" s="17">
        <v>380394</v>
      </c>
      <c r="L68" s="336"/>
      <c r="M68" s="23">
        <v>26475</v>
      </c>
    </row>
    <row r="69" spans="1:13" ht="21.6" customHeight="1" x14ac:dyDescent="0.45">
      <c r="A69" s="386" t="s">
        <v>230</v>
      </c>
      <c r="F69" s="336"/>
      <c r="G69" s="336">
        <v>-2915</v>
      </c>
      <c r="H69" s="336"/>
      <c r="I69" s="23">
        <v>-3000</v>
      </c>
      <c r="J69" s="336"/>
      <c r="K69" s="17">
        <v>-400651</v>
      </c>
      <c r="L69" s="336"/>
      <c r="M69" s="17">
        <v>-92980</v>
      </c>
    </row>
    <row r="70" spans="1:13" ht="21.6" customHeight="1" x14ac:dyDescent="0.45">
      <c r="A70" t="s">
        <v>240</v>
      </c>
      <c r="F70" s="336"/>
      <c r="G70" s="336">
        <v>0</v>
      </c>
      <c r="H70" s="336"/>
      <c r="I70" s="332">
        <v>0</v>
      </c>
      <c r="J70" s="336"/>
      <c r="K70" s="336">
        <v>666822</v>
      </c>
      <c r="L70" s="336"/>
      <c r="M70" s="23">
        <v>0</v>
      </c>
    </row>
    <row r="71" spans="1:13" ht="21.6" customHeight="1" x14ac:dyDescent="0.45">
      <c r="A71" t="s">
        <v>118</v>
      </c>
      <c r="F71" s="336"/>
      <c r="G71" s="40">
        <v>15171</v>
      </c>
      <c r="H71" s="336"/>
      <c r="I71" s="17">
        <v>118</v>
      </c>
      <c r="J71" s="336"/>
      <c r="K71" s="17">
        <v>8096</v>
      </c>
      <c r="L71" s="336"/>
      <c r="M71" s="17">
        <v>5975</v>
      </c>
    </row>
    <row r="72" spans="1:13" ht="21.6" customHeight="1" x14ac:dyDescent="0.45">
      <c r="A72" s="371" t="s">
        <v>294</v>
      </c>
      <c r="F72" s="336"/>
      <c r="G72" s="338">
        <f>SUM(G55:G71)</f>
        <v>-5038469</v>
      </c>
      <c r="H72" s="339"/>
      <c r="I72" s="338">
        <f>SUM(I55:I71)</f>
        <v>-913354</v>
      </c>
      <c r="J72" s="336"/>
      <c r="K72" s="338">
        <f>SUM(K55:K71)</f>
        <v>-4911154</v>
      </c>
      <c r="L72" s="336"/>
      <c r="M72" s="338">
        <f>SUM(M55:M71)</f>
        <v>-1450862</v>
      </c>
    </row>
    <row r="73" spans="1:13" ht="10.5" customHeight="1" x14ac:dyDescent="0.45">
      <c r="A73" s="371"/>
      <c r="F73" s="336"/>
      <c r="G73" s="337"/>
      <c r="H73" s="336"/>
      <c r="I73" s="23"/>
      <c r="J73" s="336"/>
      <c r="K73" s="337"/>
      <c r="L73" s="336"/>
      <c r="M73" s="23"/>
    </row>
    <row r="74" spans="1:13" ht="21.6" customHeight="1" x14ac:dyDescent="0.45">
      <c r="A74" s="382" t="s">
        <v>123</v>
      </c>
      <c r="F74" s="336"/>
      <c r="G74" s="336"/>
      <c r="H74" s="336"/>
      <c r="I74" s="23"/>
      <c r="J74" s="336"/>
      <c r="K74" s="336"/>
      <c r="L74" s="336"/>
      <c r="M74" s="23"/>
    </row>
    <row r="75" spans="1:13" ht="21.6" customHeight="1" x14ac:dyDescent="0.45">
      <c r="A75" s="386" t="s">
        <v>267</v>
      </c>
      <c r="F75" s="336"/>
      <c r="G75" s="336">
        <v>2379427</v>
      </c>
      <c r="H75" s="336"/>
      <c r="I75" s="23">
        <v>984500</v>
      </c>
      <c r="J75" s="336"/>
      <c r="K75" s="336">
        <v>2379427</v>
      </c>
      <c r="L75" s="336"/>
      <c r="M75" s="23">
        <v>984500</v>
      </c>
    </row>
    <row r="76" spans="1:13" ht="21.6" customHeight="1" x14ac:dyDescent="0.45">
      <c r="A76" s="386" t="s">
        <v>214</v>
      </c>
      <c r="E76" s="381"/>
      <c r="F76" s="336"/>
      <c r="G76" s="344">
        <v>228628</v>
      </c>
      <c r="H76" s="336"/>
      <c r="I76" s="23">
        <v>43010</v>
      </c>
      <c r="J76" s="336"/>
      <c r="K76" s="336">
        <v>228628</v>
      </c>
      <c r="L76" s="336"/>
      <c r="M76" s="352">
        <v>43010</v>
      </c>
    </row>
    <row r="77" spans="1:13" ht="21.6" customHeight="1" x14ac:dyDescent="0.45">
      <c r="A77" s="372" t="s">
        <v>223</v>
      </c>
      <c r="F77" s="336"/>
      <c r="G77" s="336">
        <v>269596</v>
      </c>
      <c r="H77" s="336"/>
      <c r="I77" s="23">
        <v>0</v>
      </c>
      <c r="J77" s="336"/>
      <c r="K77" s="336">
        <v>0</v>
      </c>
      <c r="L77" s="336"/>
      <c r="M77" s="352">
        <v>0</v>
      </c>
    </row>
    <row r="78" spans="1:13" ht="21.6" customHeight="1" x14ac:dyDescent="0.45">
      <c r="A78" s="386" t="s">
        <v>193</v>
      </c>
      <c r="F78" s="336"/>
      <c r="G78" s="352">
        <v>305000</v>
      </c>
      <c r="H78" s="336"/>
      <c r="I78" s="352">
        <v>0</v>
      </c>
      <c r="J78" s="336"/>
      <c r="K78" s="17">
        <v>648400</v>
      </c>
      <c r="L78" s="336"/>
      <c r="M78" s="17">
        <v>345000</v>
      </c>
    </row>
    <row r="79" spans="1:13" ht="21.6" customHeight="1" x14ac:dyDescent="0.45">
      <c r="A79" s="386" t="s">
        <v>194</v>
      </c>
      <c r="F79" s="336"/>
      <c r="G79" s="352">
        <v>-22896</v>
      </c>
      <c r="H79" s="336"/>
      <c r="I79" s="23">
        <v>0</v>
      </c>
      <c r="J79" s="336"/>
      <c r="K79" s="336">
        <v>-396300</v>
      </c>
      <c r="L79" s="336"/>
      <c r="M79" s="23">
        <v>-64956</v>
      </c>
    </row>
    <row r="80" spans="1:13" ht="21.6" customHeight="1" x14ac:dyDescent="0.45">
      <c r="A80" s="386" t="s">
        <v>165</v>
      </c>
      <c r="F80" s="336"/>
      <c r="G80" s="344">
        <v>1245059</v>
      </c>
      <c r="H80" s="336"/>
      <c r="I80" s="352">
        <v>969323</v>
      </c>
      <c r="J80" s="336"/>
      <c r="K80" s="17">
        <v>685923</v>
      </c>
      <c r="L80" s="336"/>
      <c r="M80" s="17">
        <v>678988</v>
      </c>
    </row>
    <row r="81" spans="1:13" ht="21.6" customHeight="1" x14ac:dyDescent="0.45">
      <c r="A81" s="386" t="s">
        <v>166</v>
      </c>
      <c r="F81" s="336"/>
      <c r="G81" s="344">
        <v>-1251194</v>
      </c>
      <c r="H81" s="336"/>
      <c r="I81" s="23">
        <v>-904162</v>
      </c>
      <c r="J81" s="336"/>
      <c r="K81" s="336">
        <v>-760452</v>
      </c>
      <c r="L81" s="336"/>
      <c r="M81" s="23">
        <v>-651205</v>
      </c>
    </row>
    <row r="82" spans="1:13" ht="21.6" customHeight="1" x14ac:dyDescent="0.45">
      <c r="A82" t="s">
        <v>195</v>
      </c>
      <c r="B82" s="392"/>
      <c r="C82" s="392"/>
      <c r="D82" s="392"/>
      <c r="F82" s="336"/>
      <c r="G82" s="363">
        <v>-113396</v>
      </c>
      <c r="H82" s="336"/>
      <c r="I82" s="17">
        <v>-75829</v>
      </c>
      <c r="J82" s="336"/>
      <c r="K82" s="17">
        <v>-8840</v>
      </c>
      <c r="L82" s="336"/>
      <c r="M82" s="17">
        <v>-8505</v>
      </c>
    </row>
    <row r="83" spans="1:13" ht="21.6" customHeight="1" x14ac:dyDescent="0.45">
      <c r="A83" t="s">
        <v>239</v>
      </c>
      <c r="B83" s="392"/>
      <c r="C83" s="392"/>
      <c r="D83" s="392"/>
      <c r="F83" s="336"/>
      <c r="G83" s="363">
        <v>2000000</v>
      </c>
      <c r="H83" s="336"/>
      <c r="I83" s="17">
        <v>0</v>
      </c>
      <c r="J83" s="336"/>
      <c r="K83" s="17">
        <v>2000000</v>
      </c>
      <c r="L83" s="336"/>
      <c r="M83" s="17">
        <v>0</v>
      </c>
    </row>
    <row r="84" spans="1:13" ht="21.6" customHeight="1" x14ac:dyDescent="0.45">
      <c r="A84" t="s">
        <v>242</v>
      </c>
      <c r="B84" s="392"/>
      <c r="C84" s="392"/>
      <c r="D84" s="392"/>
      <c r="F84" s="336"/>
      <c r="G84" s="363">
        <v>-27420</v>
      </c>
      <c r="H84" s="336"/>
      <c r="I84" s="17">
        <v>0</v>
      </c>
      <c r="J84" s="336"/>
      <c r="K84" s="17">
        <v>-27420</v>
      </c>
      <c r="L84" s="336"/>
      <c r="M84" s="17">
        <v>0</v>
      </c>
    </row>
    <row r="85" spans="1:13" ht="21.6" customHeight="1" x14ac:dyDescent="0.45">
      <c r="A85" t="s">
        <v>253</v>
      </c>
      <c r="B85" s="392"/>
      <c r="C85" s="392"/>
      <c r="D85" s="392"/>
      <c r="F85" s="336"/>
      <c r="G85" s="363">
        <v>-38827</v>
      </c>
      <c r="H85" s="336"/>
      <c r="I85" s="17">
        <v>-61620</v>
      </c>
      <c r="J85" s="336"/>
      <c r="K85" s="17">
        <v>-38827</v>
      </c>
      <c r="L85" s="336"/>
      <c r="M85" s="17">
        <v>-61620</v>
      </c>
    </row>
    <row r="86" spans="1:13" ht="21.6" customHeight="1" x14ac:dyDescent="0.45">
      <c r="A86" s="386" t="s">
        <v>124</v>
      </c>
      <c r="F86" s="117"/>
      <c r="G86" s="353">
        <v>-76805</v>
      </c>
      <c r="H86" s="336"/>
      <c r="I86" s="17">
        <v>-23416</v>
      </c>
      <c r="J86" s="117"/>
      <c r="K86" s="336">
        <v>-71308</v>
      </c>
      <c r="L86" s="118"/>
      <c r="M86" s="23">
        <v>-12607</v>
      </c>
    </row>
    <row r="87" spans="1:13" ht="21.6" customHeight="1" x14ac:dyDescent="0.45">
      <c r="A87" s="2" t="s">
        <v>295</v>
      </c>
      <c r="F87" s="340"/>
      <c r="G87" s="338">
        <f>SUM(G75:G86)</f>
        <v>4897172</v>
      </c>
      <c r="H87" s="340"/>
      <c r="I87" s="338">
        <f>SUM(I75:I86)</f>
        <v>931806</v>
      </c>
      <c r="J87" s="340"/>
      <c r="K87" s="338">
        <f>SUM(K75:K86)</f>
        <v>4639231</v>
      </c>
      <c r="L87" s="340"/>
      <c r="M87" s="338">
        <f>SUM(M75:M86)</f>
        <v>1252605</v>
      </c>
    </row>
    <row r="88" spans="1:13" ht="10.5" customHeight="1" x14ac:dyDescent="0.45">
      <c r="A88" s="371"/>
      <c r="F88" s="336"/>
      <c r="G88" s="337"/>
      <c r="H88" s="336"/>
      <c r="I88" s="23"/>
      <c r="J88" s="336"/>
      <c r="K88" s="337"/>
      <c r="L88" s="336"/>
      <c r="M88" s="23"/>
    </row>
    <row r="89" spans="1:13" ht="21.95" customHeight="1" x14ac:dyDescent="0.45">
      <c r="A89" s="2" t="s">
        <v>125</v>
      </c>
      <c r="B89" s="46"/>
      <c r="C89" s="46"/>
      <c r="D89" s="46"/>
      <c r="E89" s="46"/>
      <c r="F89" s="340"/>
      <c r="G89" s="340">
        <f>G45+G72+G87</f>
        <v>1619</v>
      </c>
      <c r="H89" s="340"/>
      <c r="I89" s="22">
        <f>I45+I72+I87</f>
        <v>358810</v>
      </c>
      <c r="J89" s="340"/>
      <c r="K89" s="340">
        <f>K45+K72+K87</f>
        <v>-9127</v>
      </c>
      <c r="L89" s="340"/>
      <c r="M89" s="22">
        <f>M45+M72+M87</f>
        <v>3623</v>
      </c>
    </row>
    <row r="90" spans="1:13" ht="21.6" customHeight="1" x14ac:dyDescent="0.45">
      <c r="A90" t="s">
        <v>167</v>
      </c>
      <c r="B90" s="46"/>
      <c r="C90" s="46"/>
      <c r="D90" s="46"/>
      <c r="E90" s="46"/>
      <c r="F90" s="117"/>
      <c r="G90" s="366">
        <f>'BS3-5'!F10</f>
        <v>236038</v>
      </c>
      <c r="H90" s="337"/>
      <c r="I90" s="333">
        <v>93444</v>
      </c>
      <c r="J90" s="117"/>
      <c r="K90" s="333">
        <f>'BS3-5'!K10</f>
        <v>50129</v>
      </c>
      <c r="L90" s="337"/>
      <c r="M90" s="333">
        <v>66801</v>
      </c>
    </row>
    <row r="91" spans="1:13" ht="21.6" customHeight="1" thickBot="1" x14ac:dyDescent="0.5">
      <c r="A91" s="2" t="s">
        <v>280</v>
      </c>
      <c r="B91" s="46"/>
      <c r="C91" s="46"/>
      <c r="D91" s="46"/>
      <c r="E91" s="46"/>
      <c r="F91" s="340"/>
      <c r="G91" s="341">
        <f>SUM(G89:G90)</f>
        <v>237657</v>
      </c>
      <c r="H91" s="340"/>
      <c r="I91" s="30">
        <f>SUM(I89:I90)</f>
        <v>452254</v>
      </c>
      <c r="J91" s="340"/>
      <c r="K91" s="341">
        <f>SUM(K89:K90)</f>
        <v>41002</v>
      </c>
      <c r="L91" s="340"/>
      <c r="M91" s="30">
        <f>SUM(M89:M90)</f>
        <v>70424</v>
      </c>
    </row>
    <row r="92" spans="1:13" ht="10.5" customHeight="1" thickTop="1" x14ac:dyDescent="0.45">
      <c r="A92" s="2"/>
      <c r="B92" s="46"/>
      <c r="C92" s="46"/>
      <c r="D92" s="46"/>
      <c r="E92" s="46"/>
      <c r="F92" s="340"/>
      <c r="G92" s="339"/>
      <c r="H92" s="340"/>
      <c r="I92" s="22"/>
      <c r="J92" s="340"/>
      <c r="K92" s="339"/>
      <c r="L92" s="340"/>
      <c r="M92" s="22"/>
    </row>
    <row r="93" spans="1:13" ht="21" customHeight="1" x14ac:dyDescent="0.45">
      <c r="A93" s="382" t="s">
        <v>126</v>
      </c>
      <c r="F93" s="343"/>
      <c r="G93" s="342"/>
      <c r="H93" s="343"/>
      <c r="I93" s="8"/>
      <c r="J93" s="343"/>
      <c r="K93" s="342"/>
      <c r="L93" s="343"/>
      <c r="M93" s="8"/>
    </row>
    <row r="94" spans="1:13" ht="22.5" customHeight="1" x14ac:dyDescent="0.45">
      <c r="A94" s="386" t="s">
        <v>275</v>
      </c>
      <c r="F94" s="344"/>
      <c r="G94" s="431">
        <v>151000</v>
      </c>
      <c r="H94" s="344"/>
      <c r="I94" s="353">
        <v>0</v>
      </c>
      <c r="J94" s="344"/>
      <c r="K94" s="431">
        <v>0</v>
      </c>
      <c r="L94" s="344"/>
      <c r="M94" s="353">
        <v>0</v>
      </c>
    </row>
    <row r="95" spans="1:13" ht="22.5" customHeight="1" x14ac:dyDescent="0.45">
      <c r="A95" s="386" t="s">
        <v>241</v>
      </c>
      <c r="F95" s="343"/>
      <c r="G95" s="431">
        <v>45000</v>
      </c>
      <c r="H95" s="344"/>
      <c r="I95" s="353">
        <v>1020522</v>
      </c>
      <c r="J95" s="344"/>
      <c r="K95" s="431">
        <v>51750</v>
      </c>
      <c r="L95" s="344"/>
      <c r="M95" s="353">
        <v>1020522</v>
      </c>
    </row>
    <row r="96" spans="1:13" ht="22.5" customHeight="1" x14ac:dyDescent="0.45">
      <c r="A96" s="386" t="s">
        <v>215</v>
      </c>
      <c r="F96" s="344"/>
      <c r="G96" s="431">
        <v>9305</v>
      </c>
      <c r="H96" s="344"/>
      <c r="I96" s="353">
        <v>45208</v>
      </c>
      <c r="J96" s="344"/>
      <c r="K96" s="431">
        <v>9305</v>
      </c>
      <c r="L96" s="344"/>
      <c r="M96" s="353">
        <v>45208</v>
      </c>
    </row>
    <row r="97" spans="1:13" ht="22.5" customHeight="1" x14ac:dyDescent="0.45">
      <c r="A97" s="386" t="s">
        <v>286</v>
      </c>
      <c r="F97" s="344"/>
      <c r="G97" s="431">
        <v>41076</v>
      </c>
      <c r="H97" s="344"/>
      <c r="I97" s="353">
        <v>0</v>
      </c>
      <c r="J97" s="344"/>
      <c r="K97" s="431">
        <v>0</v>
      </c>
      <c r="L97" s="344"/>
      <c r="M97" s="353">
        <v>0</v>
      </c>
    </row>
    <row r="98" spans="1:13" ht="22.5" customHeight="1" x14ac:dyDescent="0.45">
      <c r="A98" s="386" t="s">
        <v>207</v>
      </c>
      <c r="F98" s="344"/>
      <c r="G98" s="431">
        <v>0</v>
      </c>
      <c r="H98" s="344"/>
      <c r="I98" s="353">
        <v>5612</v>
      </c>
      <c r="J98" s="344"/>
      <c r="K98" s="431">
        <v>0</v>
      </c>
      <c r="L98" s="344"/>
      <c r="M98" s="353">
        <v>2478</v>
      </c>
    </row>
    <row r="99" spans="1:13" ht="22.5" customHeight="1" x14ac:dyDescent="0.45">
      <c r="A99" s="386" t="s">
        <v>206</v>
      </c>
      <c r="F99" s="344"/>
      <c r="G99" s="431">
        <v>44949</v>
      </c>
      <c r="H99" s="344"/>
      <c r="I99" s="353">
        <v>123913</v>
      </c>
      <c r="J99" s="344"/>
      <c r="K99" s="431">
        <v>2013</v>
      </c>
      <c r="L99" s="344"/>
      <c r="M99" s="353">
        <v>4619</v>
      </c>
    </row>
    <row r="100" spans="1:13" s="427" customFormat="1" ht="22.5" customHeight="1" x14ac:dyDescent="0.45">
      <c r="A100" s="386" t="s">
        <v>285</v>
      </c>
      <c r="B100" s="432"/>
      <c r="C100" s="432"/>
      <c r="D100" s="432"/>
      <c r="E100" s="433"/>
      <c r="F100" s="345"/>
      <c r="G100" s="431">
        <v>2572800</v>
      </c>
      <c r="H100" s="345"/>
      <c r="I100" s="353">
        <v>0</v>
      </c>
      <c r="J100" s="345"/>
      <c r="K100" s="439">
        <v>2572800</v>
      </c>
      <c r="L100" s="344"/>
      <c r="M100" s="353">
        <v>0</v>
      </c>
    </row>
    <row r="101" spans="1:13" s="427" customFormat="1" ht="22.5" customHeight="1" x14ac:dyDescent="0.45">
      <c r="A101" s="386" t="s">
        <v>260</v>
      </c>
      <c r="B101" s="432"/>
      <c r="C101" s="432"/>
      <c r="D101" s="432"/>
      <c r="E101" s="433"/>
      <c r="F101" s="345"/>
      <c r="G101" s="431">
        <v>941122</v>
      </c>
      <c r="H101" s="345"/>
      <c r="I101" s="353">
        <v>0</v>
      </c>
      <c r="J101" s="345"/>
      <c r="K101" s="431">
        <v>941122</v>
      </c>
      <c r="L101" s="344"/>
      <c r="M101" s="353">
        <v>0</v>
      </c>
    </row>
    <row r="102" spans="1:13" ht="23.45" customHeight="1" x14ac:dyDescent="0.45">
      <c r="D102" s="386" t="s">
        <v>188</v>
      </c>
      <c r="G102" s="342">
        <f>G91-'BS3-5'!D10</f>
        <v>0</v>
      </c>
      <c r="I102" s="388">
        <f>I91-452254</f>
        <v>0</v>
      </c>
      <c r="K102" s="342">
        <f>K91-'BS3-5'!I10</f>
        <v>0</v>
      </c>
      <c r="M102" s="388">
        <f>M91-70424</f>
        <v>0</v>
      </c>
    </row>
  </sheetData>
  <mergeCells count="18">
    <mergeCell ref="G6:I6"/>
    <mergeCell ref="K6:M6"/>
    <mergeCell ref="A1:I1"/>
    <mergeCell ref="G4:I4"/>
    <mergeCell ref="K4:M4"/>
    <mergeCell ref="G5:I5"/>
    <mergeCell ref="K5:M5"/>
    <mergeCell ref="G8:M8"/>
    <mergeCell ref="A46:I46"/>
    <mergeCell ref="G48:I48"/>
    <mergeCell ref="K48:M48"/>
    <mergeCell ref="G49:I49"/>
    <mergeCell ref="K49:M49"/>
    <mergeCell ref="G50:I50"/>
    <mergeCell ref="K50:M50"/>
    <mergeCell ref="G51:I51"/>
    <mergeCell ref="K51:M51"/>
    <mergeCell ref="G53:M53"/>
  </mergeCells>
  <pageMargins left="0.7" right="0.7" top="0.5" bottom="0.5" header="0.5" footer="0.5"/>
  <pageSetup paperSize="9" scale="61" firstPageNumber="14" fitToHeight="0" orientation="portrait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5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62"/>
  <sheetViews>
    <sheetView view="pageBreakPreview" zoomScaleNormal="100" zoomScaleSheetLayoutView="100" workbookViewId="0">
      <selection activeCell="D19" sqref="D19"/>
    </sheetView>
  </sheetViews>
  <sheetFormatPr defaultColWidth="10.42578125" defaultRowHeight="22.5" customHeight="1" x14ac:dyDescent="0.45"/>
  <cols>
    <col min="1" max="1" width="60.85546875" style="57" customWidth="1"/>
    <col min="2" max="2" width="9.140625" style="61" customWidth="1"/>
    <col min="3" max="3" width="2.7109375" style="77" customWidth="1"/>
    <col min="4" max="4" width="14.7109375" style="78" customWidth="1"/>
    <col min="5" max="5" width="2.7109375" style="77" customWidth="1"/>
    <col min="6" max="6" width="14.7109375" style="78" customWidth="1"/>
    <col min="7" max="7" width="2.7109375" style="77" customWidth="1"/>
    <col min="8" max="8" width="14.7109375" style="78" customWidth="1"/>
    <col min="9" max="9" width="2.7109375" style="77" customWidth="1"/>
    <col min="10" max="10" width="14.7109375" style="78" customWidth="1"/>
    <col min="11" max="11" width="12.140625" style="92" bestFit="1" customWidth="1"/>
    <col min="12" max="12" width="15.42578125" style="92" bestFit="1" customWidth="1"/>
    <col min="13" max="13" width="14.85546875" style="57" bestFit="1" customWidth="1"/>
    <col min="14" max="14" width="12.85546875" style="57" bestFit="1" customWidth="1"/>
    <col min="15" max="15" width="13" style="57" bestFit="1" customWidth="1"/>
    <col min="16" max="16" width="13" style="57" customWidth="1"/>
    <col min="17" max="17" width="11.85546875" style="57" customWidth="1"/>
    <col min="18" max="18" width="12.140625" style="57" bestFit="1" customWidth="1"/>
    <col min="19" max="23" width="11.85546875" style="57" customWidth="1"/>
    <col min="24" max="24" width="13.42578125" style="57" customWidth="1"/>
    <col min="25" max="26" width="11.85546875" style="57" customWidth="1"/>
    <col min="27" max="27" width="12.5703125" style="57" bestFit="1" customWidth="1"/>
    <col min="28" max="28" width="11.85546875" style="57" bestFit="1" customWidth="1"/>
    <col min="29" max="30" width="11.85546875" style="57" customWidth="1"/>
    <col min="31" max="16384" width="10.42578125" style="57"/>
  </cols>
  <sheetData>
    <row r="1" spans="1:14" ht="23.45" customHeight="1" x14ac:dyDescent="0.5">
      <c r="A1" s="445" t="s">
        <v>168</v>
      </c>
      <c r="B1" s="445"/>
      <c r="C1" s="445"/>
      <c r="D1" s="445"/>
      <c r="E1" s="445"/>
      <c r="F1" s="445"/>
      <c r="G1" s="445"/>
      <c r="H1" s="445"/>
      <c r="I1" s="445"/>
      <c r="J1" s="56"/>
    </row>
    <row r="2" spans="1:14" ht="23.45" customHeight="1" x14ac:dyDescent="0.5">
      <c r="A2" s="127" t="s">
        <v>55</v>
      </c>
      <c r="B2" s="58"/>
      <c r="C2" s="56"/>
      <c r="D2" s="56"/>
      <c r="E2" s="56"/>
      <c r="F2" s="56"/>
      <c r="G2" s="56"/>
      <c r="H2" s="56"/>
      <c r="I2" s="56"/>
      <c r="J2" s="56"/>
    </row>
    <row r="3" spans="1:14" ht="23.45" customHeight="1" x14ac:dyDescent="0.45">
      <c r="A3" s="56"/>
      <c r="B3" s="56"/>
      <c r="C3" s="56"/>
      <c r="D3" s="56"/>
      <c r="E3" s="56"/>
      <c r="F3" s="56"/>
      <c r="G3" s="56"/>
      <c r="H3" s="56"/>
      <c r="I3" s="56"/>
      <c r="J3" s="56"/>
    </row>
    <row r="4" spans="1:14" s="59" customFormat="1" ht="21.6" customHeight="1" x14ac:dyDescent="0.45">
      <c r="B4" s="60"/>
      <c r="C4" s="60"/>
      <c r="D4" s="448" t="s">
        <v>2</v>
      </c>
      <c r="E4" s="448"/>
      <c r="F4" s="448"/>
      <c r="G4" s="56"/>
      <c r="H4" s="448" t="s">
        <v>3</v>
      </c>
      <c r="I4" s="448"/>
      <c r="J4" s="448"/>
      <c r="K4" s="245"/>
      <c r="L4" s="245"/>
    </row>
    <row r="5" spans="1:14" s="59" customFormat="1" ht="21.6" customHeight="1" x14ac:dyDescent="0.45">
      <c r="B5" s="60"/>
      <c r="C5" s="60"/>
      <c r="D5" s="447" t="s">
        <v>108</v>
      </c>
      <c r="E5" s="447"/>
      <c r="F5" s="447"/>
      <c r="G5" s="56"/>
      <c r="H5" s="447" t="s">
        <v>108</v>
      </c>
      <c r="I5" s="447"/>
      <c r="J5" s="447"/>
      <c r="K5" s="245"/>
      <c r="L5" s="245"/>
    </row>
    <row r="6" spans="1:14" s="59" customFormat="1" ht="21.95" customHeight="1" x14ac:dyDescent="0.45">
      <c r="B6" s="60"/>
      <c r="C6" s="60"/>
      <c r="D6" s="447" t="s">
        <v>137</v>
      </c>
      <c r="E6" s="447"/>
      <c r="F6" s="447"/>
      <c r="G6" s="56"/>
      <c r="H6" s="447" t="s">
        <v>137</v>
      </c>
      <c r="I6" s="447"/>
      <c r="J6" s="447"/>
      <c r="K6" s="245"/>
      <c r="L6" s="245"/>
    </row>
    <row r="7" spans="1:14" s="59" customFormat="1" ht="20.45" customHeight="1" x14ac:dyDescent="0.45">
      <c r="B7" s="3"/>
      <c r="C7" s="7"/>
      <c r="D7" s="4">
        <v>2565</v>
      </c>
      <c r="E7" s="7"/>
      <c r="F7" s="7">
        <v>2564</v>
      </c>
      <c r="G7" s="7"/>
      <c r="H7" s="4">
        <v>2565</v>
      </c>
      <c r="I7" s="7"/>
      <c r="J7" s="7">
        <v>2564</v>
      </c>
      <c r="K7" s="245"/>
      <c r="L7" s="245"/>
    </row>
    <row r="8" spans="1:14" s="59" customFormat="1" ht="21.6" customHeight="1" x14ac:dyDescent="0.45">
      <c r="B8" s="61"/>
      <c r="C8" s="61"/>
      <c r="D8" s="449" t="s">
        <v>10</v>
      </c>
      <c r="E8" s="449"/>
      <c r="F8" s="449"/>
      <c r="G8" s="449"/>
      <c r="H8" s="449"/>
      <c r="I8" s="449"/>
      <c r="J8" s="449"/>
      <c r="K8" s="245"/>
      <c r="L8" s="245"/>
    </row>
    <row r="9" spans="1:14" s="59" customFormat="1" ht="21.6" customHeight="1" x14ac:dyDescent="0.45">
      <c r="A9" s="241" t="s">
        <v>58</v>
      </c>
      <c r="B9" s="61"/>
      <c r="C9" s="57"/>
      <c r="D9" s="64"/>
      <c r="E9" s="57"/>
      <c r="F9" s="64"/>
      <c r="G9" s="57"/>
      <c r="H9" s="64"/>
      <c r="I9" s="57"/>
      <c r="J9" s="64"/>
      <c r="K9" s="245"/>
      <c r="L9" s="245"/>
    </row>
    <row r="10" spans="1:14" s="59" customFormat="1" ht="21.6" customHeight="1" x14ac:dyDescent="0.45">
      <c r="A10" s="65" t="s">
        <v>60</v>
      </c>
      <c r="B10" s="61"/>
      <c r="C10" s="66"/>
      <c r="D10" s="130">
        <v>488929</v>
      </c>
      <c r="E10" s="66"/>
      <c r="F10" s="130">
        <v>427341</v>
      </c>
      <c r="G10" s="66"/>
      <c r="H10" s="328">
        <v>97972</v>
      </c>
      <c r="I10" s="66"/>
      <c r="J10" s="66">
        <v>134338</v>
      </c>
      <c r="K10" s="101"/>
      <c r="L10" s="101"/>
      <c r="M10" s="434"/>
    </row>
    <row r="11" spans="1:14" s="59" customFormat="1" ht="21.6" customHeight="1" x14ac:dyDescent="0.45">
      <c r="A11" s="65" t="s">
        <v>59</v>
      </c>
      <c r="B11" s="61"/>
      <c r="C11" s="66"/>
      <c r="D11" s="130">
        <v>565860</v>
      </c>
      <c r="E11" s="66"/>
      <c r="F11" s="130">
        <v>167012</v>
      </c>
      <c r="G11" s="66"/>
      <c r="H11" s="328">
        <v>44348</v>
      </c>
      <c r="I11" s="66"/>
      <c r="J11" s="66">
        <v>3587</v>
      </c>
      <c r="K11" s="101"/>
      <c r="L11" s="101"/>
      <c r="M11" s="434"/>
      <c r="N11" s="243"/>
    </row>
    <row r="12" spans="1:14" s="59" customFormat="1" ht="21.6" customHeight="1" x14ac:dyDescent="0.45">
      <c r="A12" s="65" t="s">
        <v>157</v>
      </c>
      <c r="B12" s="61"/>
      <c r="C12" s="66"/>
      <c r="D12" s="130">
        <v>70557</v>
      </c>
      <c r="E12" s="66"/>
      <c r="F12" s="130">
        <v>59789</v>
      </c>
      <c r="G12" s="66"/>
      <c r="H12" s="328">
        <v>69065</v>
      </c>
      <c r="I12" s="66"/>
      <c r="J12" s="66">
        <v>59076</v>
      </c>
      <c r="K12" s="101"/>
      <c r="L12" s="242"/>
      <c r="M12" s="242"/>
    </row>
    <row r="13" spans="1:14" s="59" customFormat="1" ht="21.6" customHeight="1" x14ac:dyDescent="0.45">
      <c r="A13" s="65" t="s">
        <v>296</v>
      </c>
      <c r="B13" s="61"/>
      <c r="C13" s="66"/>
      <c r="D13" s="130">
        <v>31987</v>
      </c>
      <c r="E13" s="66"/>
      <c r="F13" s="130">
        <v>7020</v>
      </c>
      <c r="G13" s="66"/>
      <c r="H13" s="328">
        <v>3879</v>
      </c>
      <c r="I13" s="66"/>
      <c r="J13" s="66">
        <v>7020</v>
      </c>
      <c r="K13" s="101"/>
      <c r="L13" s="242"/>
      <c r="M13" s="242"/>
    </row>
    <row r="14" spans="1:14" s="59" customFormat="1" ht="21.6" customHeight="1" x14ac:dyDescent="0.45">
      <c r="A14" s="65" t="s">
        <v>240</v>
      </c>
      <c r="B14" s="61"/>
      <c r="C14" s="66"/>
      <c r="D14" s="130">
        <v>4500</v>
      </c>
      <c r="E14" s="66"/>
      <c r="F14" s="130">
        <v>0</v>
      </c>
      <c r="G14" s="66"/>
      <c r="H14" s="328">
        <v>4500</v>
      </c>
      <c r="I14" s="66"/>
      <c r="J14" s="66">
        <v>0</v>
      </c>
      <c r="K14" s="101"/>
      <c r="L14" s="242"/>
      <c r="M14" s="242"/>
    </row>
    <row r="15" spans="1:14" s="59" customFormat="1" ht="21.6" customHeight="1" x14ac:dyDescent="0.45">
      <c r="A15" s="65" t="s">
        <v>62</v>
      </c>
      <c r="B15" s="61"/>
      <c r="C15" s="66"/>
      <c r="D15" s="131">
        <v>9712</v>
      </c>
      <c r="E15" s="66"/>
      <c r="F15" s="130">
        <v>13837</v>
      </c>
      <c r="G15" s="66"/>
      <c r="H15" s="435">
        <v>13479</v>
      </c>
      <c r="I15" s="66"/>
      <c r="J15" s="66">
        <v>11620</v>
      </c>
      <c r="K15" s="101"/>
      <c r="L15" s="242"/>
      <c r="M15" s="242"/>
    </row>
    <row r="16" spans="1:14" s="56" customFormat="1" ht="21.6" customHeight="1" x14ac:dyDescent="0.45">
      <c r="A16" s="91" t="s">
        <v>63</v>
      </c>
      <c r="B16" s="93"/>
      <c r="C16" s="69"/>
      <c r="D16" s="68">
        <f>SUM(D10:D15)</f>
        <v>1171545</v>
      </c>
      <c r="E16" s="69"/>
      <c r="F16" s="96">
        <f>SUM(F10:F15)</f>
        <v>674999</v>
      </c>
      <c r="G16" s="69"/>
      <c r="H16" s="68">
        <f>SUM(H10:H15)</f>
        <v>233243</v>
      </c>
      <c r="I16" s="69"/>
      <c r="J16" s="96">
        <f>SUM(J10:J15)</f>
        <v>215641</v>
      </c>
      <c r="K16" s="101"/>
      <c r="L16" s="53"/>
      <c r="M16" s="53"/>
    </row>
    <row r="17" spans="1:18" s="56" customFormat="1" ht="21.6" customHeight="1" x14ac:dyDescent="0.45">
      <c r="A17" s="91"/>
      <c r="B17" s="61"/>
      <c r="C17" s="69"/>
      <c r="D17" s="69"/>
      <c r="E17" s="69"/>
      <c r="F17" s="69"/>
      <c r="G17" s="69"/>
      <c r="H17" s="69"/>
      <c r="I17" s="69"/>
      <c r="J17" s="69"/>
      <c r="K17" s="101"/>
      <c r="L17" s="53"/>
      <c r="M17" s="53"/>
    </row>
    <row r="18" spans="1:18" s="59" customFormat="1" ht="21.6" customHeight="1" x14ac:dyDescent="0.45">
      <c r="A18" s="94" t="s">
        <v>64</v>
      </c>
      <c r="B18" s="61"/>
      <c r="C18" s="66"/>
      <c r="D18" s="66"/>
      <c r="E18" s="66"/>
      <c r="F18" s="66"/>
      <c r="G18" s="66"/>
      <c r="H18" s="66"/>
      <c r="I18" s="66"/>
      <c r="J18" s="66"/>
      <c r="K18" s="101"/>
      <c r="L18" s="242"/>
      <c r="M18" s="242"/>
    </row>
    <row r="19" spans="1:18" s="59" customFormat="1" ht="21.6" customHeight="1" x14ac:dyDescent="0.45">
      <c r="A19" s="65" t="s">
        <v>66</v>
      </c>
      <c r="B19" s="61"/>
      <c r="C19" s="66"/>
      <c r="D19" s="130">
        <v>384747</v>
      </c>
      <c r="E19" s="66"/>
      <c r="F19" s="130">
        <v>317674</v>
      </c>
      <c r="G19" s="66"/>
      <c r="H19" s="328">
        <v>62351</v>
      </c>
      <c r="I19" s="66"/>
      <c r="J19" s="66">
        <v>90890</v>
      </c>
      <c r="K19" s="101"/>
      <c r="L19" s="242"/>
      <c r="M19" s="255"/>
    </row>
    <row r="20" spans="1:18" s="59" customFormat="1" ht="21.6" customHeight="1" x14ac:dyDescent="0.45">
      <c r="A20" s="65" t="s">
        <v>65</v>
      </c>
      <c r="B20" s="61"/>
      <c r="C20" s="66"/>
      <c r="D20" s="130">
        <v>380380</v>
      </c>
      <c r="E20" s="66"/>
      <c r="F20" s="130">
        <v>98647</v>
      </c>
      <c r="G20" s="66"/>
      <c r="H20" s="328">
        <v>4581</v>
      </c>
      <c r="I20" s="66"/>
      <c r="J20" s="66">
        <v>3181</v>
      </c>
      <c r="K20" s="101"/>
      <c r="L20" s="242"/>
      <c r="M20" s="242"/>
      <c r="N20" s="244"/>
      <c r="P20" s="244"/>
      <c r="R20" s="244"/>
    </row>
    <row r="21" spans="1:18" s="59" customFormat="1" ht="21.6" customHeight="1" x14ac:dyDescent="0.45">
      <c r="A21" s="65" t="s">
        <v>158</v>
      </c>
      <c r="B21" s="61"/>
      <c r="C21" s="66"/>
      <c r="D21" s="130">
        <v>22516</v>
      </c>
      <c r="E21" s="66"/>
      <c r="F21" s="130">
        <v>22127</v>
      </c>
      <c r="G21" s="66"/>
      <c r="H21" s="328">
        <v>21963</v>
      </c>
      <c r="I21" s="66"/>
      <c r="J21" s="66">
        <v>22107</v>
      </c>
      <c r="K21" s="101"/>
      <c r="L21" s="242"/>
      <c r="M21" s="242"/>
      <c r="N21" s="244"/>
      <c r="P21" s="244"/>
      <c r="R21" s="244"/>
    </row>
    <row r="22" spans="1:18" s="59" customFormat="1" ht="21.6" customHeight="1" x14ac:dyDescent="0.45">
      <c r="A22" s="65" t="s">
        <v>67</v>
      </c>
      <c r="B22" s="61"/>
      <c r="C22" s="66"/>
      <c r="D22" s="130">
        <v>123914</v>
      </c>
      <c r="E22" s="66"/>
      <c r="F22" s="130">
        <v>69169</v>
      </c>
      <c r="G22" s="66"/>
      <c r="H22" s="328">
        <v>16562</v>
      </c>
      <c r="I22" s="66"/>
      <c r="J22" s="66">
        <v>14061</v>
      </c>
      <c r="K22" s="101"/>
      <c r="L22" s="242"/>
      <c r="M22" s="242"/>
      <c r="N22" s="253"/>
      <c r="P22" s="253"/>
      <c r="R22" s="253"/>
    </row>
    <row r="23" spans="1:18" s="59" customFormat="1" ht="21.6" customHeight="1" x14ac:dyDescent="0.45">
      <c r="A23" s="65" t="s">
        <v>68</v>
      </c>
      <c r="B23" s="61"/>
      <c r="C23" s="66"/>
      <c r="D23" s="130">
        <v>187348</v>
      </c>
      <c r="E23" s="66"/>
      <c r="F23" s="130">
        <v>69963</v>
      </c>
      <c r="G23" s="66"/>
      <c r="H23" s="328">
        <v>90780</v>
      </c>
      <c r="I23" s="66"/>
      <c r="J23" s="66">
        <v>42531</v>
      </c>
      <c r="K23" s="101"/>
      <c r="L23" s="242"/>
      <c r="M23" s="242"/>
    </row>
    <row r="24" spans="1:18" s="56" customFormat="1" ht="21.6" customHeight="1" x14ac:dyDescent="0.45">
      <c r="A24" s="91" t="s">
        <v>71</v>
      </c>
      <c r="B24" s="60"/>
      <c r="C24" s="69"/>
      <c r="D24" s="96">
        <f>SUM(D19:D23)</f>
        <v>1098905</v>
      </c>
      <c r="E24" s="69"/>
      <c r="F24" s="96">
        <f>SUM(F19:F23)</f>
        <v>577580</v>
      </c>
      <c r="G24" s="69"/>
      <c r="H24" s="96">
        <f>SUM(H19:H23)</f>
        <v>196237</v>
      </c>
      <c r="I24" s="69"/>
      <c r="J24" s="96">
        <f>SUM(J19:J23)</f>
        <v>172770</v>
      </c>
      <c r="K24" s="101"/>
      <c r="L24" s="53"/>
    </row>
    <row r="25" spans="1:18" s="56" customFormat="1" ht="21.6" customHeight="1" x14ac:dyDescent="0.45">
      <c r="A25" s="91"/>
      <c r="B25" s="61"/>
      <c r="C25" s="69"/>
      <c r="D25" s="69"/>
      <c r="E25" s="69"/>
      <c r="F25" s="69"/>
      <c r="G25" s="69"/>
      <c r="H25" s="69"/>
      <c r="I25" s="69"/>
      <c r="J25" s="69"/>
      <c r="K25" s="101"/>
      <c r="L25" s="53"/>
    </row>
    <row r="26" spans="1:18" s="56" customFormat="1" ht="21.6" customHeight="1" x14ac:dyDescent="0.45">
      <c r="A26" s="91" t="s">
        <v>200</v>
      </c>
      <c r="B26" s="61"/>
      <c r="C26" s="69"/>
      <c r="D26" s="69">
        <f>D16-D24</f>
        <v>72640</v>
      </c>
      <c r="E26" s="69"/>
      <c r="F26" s="69">
        <f>F16-F24</f>
        <v>97419</v>
      </c>
      <c r="G26" s="69"/>
      <c r="H26" s="69">
        <f>H16-H24</f>
        <v>37006</v>
      </c>
      <c r="I26" s="69"/>
      <c r="J26" s="69">
        <f>J16-J24</f>
        <v>42871</v>
      </c>
      <c r="K26" s="101"/>
      <c r="L26" s="53"/>
    </row>
    <row r="27" spans="1:18" s="59" customFormat="1" ht="21.6" customHeight="1" x14ac:dyDescent="0.45">
      <c r="A27" s="65" t="s">
        <v>70</v>
      </c>
      <c r="B27" s="61"/>
      <c r="C27" s="70"/>
      <c r="D27" s="130">
        <v>-47619</v>
      </c>
      <c r="E27" s="66"/>
      <c r="F27" s="130">
        <v>-8178</v>
      </c>
      <c r="G27" s="66"/>
      <c r="H27" s="66">
        <v>-44660</v>
      </c>
      <c r="I27" s="66"/>
      <c r="J27" s="66">
        <v>-6555</v>
      </c>
      <c r="K27" s="101"/>
      <c r="L27" s="242"/>
      <c r="M27" s="242"/>
    </row>
    <row r="28" spans="1:18" s="59" customFormat="1" ht="21.6" customHeight="1" x14ac:dyDescent="0.45">
      <c r="A28" s="65" t="s">
        <v>269</v>
      </c>
      <c r="B28" s="61"/>
      <c r="C28" s="66"/>
      <c r="D28" s="130">
        <v>4801</v>
      </c>
      <c r="E28" s="66"/>
      <c r="F28" s="130">
        <v>-4785</v>
      </c>
      <c r="G28" s="66"/>
      <c r="H28" s="66">
        <v>4801</v>
      </c>
      <c r="I28" s="66"/>
      <c r="J28" s="66">
        <v>-4785</v>
      </c>
      <c r="K28" s="101"/>
      <c r="L28" s="242"/>
      <c r="M28" s="242"/>
      <c r="N28" s="243"/>
    </row>
    <row r="29" spans="1:18" s="59" customFormat="1" ht="21.6" customHeight="1" x14ac:dyDescent="0.45">
      <c r="A29" s="65" t="s">
        <v>271</v>
      </c>
      <c r="B29" s="61"/>
      <c r="C29" s="66"/>
      <c r="D29" s="130">
        <v>5615</v>
      </c>
      <c r="E29" s="66"/>
      <c r="F29" s="130">
        <v>-383</v>
      </c>
      <c r="G29" s="66"/>
      <c r="H29" s="66">
        <v>3019</v>
      </c>
      <c r="I29" s="66"/>
      <c r="J29" s="66">
        <v>424</v>
      </c>
      <c r="K29" s="101"/>
      <c r="L29" s="242"/>
      <c r="M29" s="242"/>
    </row>
    <row r="30" spans="1:18" s="59" customFormat="1" ht="21.6" customHeight="1" x14ac:dyDescent="0.45">
      <c r="A30" s="65" t="s">
        <v>262</v>
      </c>
      <c r="B30" s="61"/>
      <c r="C30" s="66"/>
      <c r="D30" s="130">
        <v>482319</v>
      </c>
      <c r="E30" s="66"/>
      <c r="F30" s="130">
        <v>0</v>
      </c>
      <c r="G30" s="66"/>
      <c r="H30" s="66">
        <v>482319</v>
      </c>
      <c r="I30" s="66"/>
      <c r="J30" s="66">
        <v>0</v>
      </c>
      <c r="K30" s="101"/>
      <c r="L30" s="242"/>
      <c r="M30" s="242"/>
    </row>
    <row r="31" spans="1:18" s="59" customFormat="1" ht="21.6" customHeight="1" x14ac:dyDescent="0.45">
      <c r="A31" s="65" t="s">
        <v>263</v>
      </c>
      <c r="B31" s="61"/>
      <c r="C31" s="70"/>
      <c r="D31" s="131">
        <v>5987</v>
      </c>
      <c r="E31" s="66"/>
      <c r="F31" s="131">
        <v>-382</v>
      </c>
      <c r="G31" s="66"/>
      <c r="H31" s="95">
        <v>0</v>
      </c>
      <c r="I31" s="66"/>
      <c r="J31" s="95">
        <v>0</v>
      </c>
      <c r="K31" s="101"/>
      <c r="L31" s="242"/>
      <c r="M31" s="242"/>
    </row>
    <row r="32" spans="1:18" s="56" customFormat="1" ht="21.6" customHeight="1" x14ac:dyDescent="0.45">
      <c r="A32" s="71" t="s">
        <v>72</v>
      </c>
      <c r="B32" s="61"/>
      <c r="C32" s="73"/>
      <c r="D32" s="72">
        <f>SUM(D26:D31)</f>
        <v>523743</v>
      </c>
      <c r="E32" s="73"/>
      <c r="F32" s="72">
        <f>SUM(F26:F31)</f>
        <v>83691</v>
      </c>
      <c r="G32" s="73"/>
      <c r="H32" s="72">
        <f>SUM(H26:H31)</f>
        <v>482485</v>
      </c>
      <c r="I32" s="72"/>
      <c r="J32" s="72">
        <f>SUM(J26:J31)</f>
        <v>31955</v>
      </c>
      <c r="K32" s="101"/>
      <c r="L32" s="53"/>
    </row>
    <row r="33" spans="1:14" s="59" customFormat="1" ht="21.6" customHeight="1" x14ac:dyDescent="0.45">
      <c r="A33" s="65" t="s">
        <v>73</v>
      </c>
      <c r="B33" s="61"/>
      <c r="C33" s="66"/>
      <c r="D33" s="130">
        <v>-12587</v>
      </c>
      <c r="E33" s="130"/>
      <c r="F33" s="130">
        <v>-12309</v>
      </c>
      <c r="G33" s="66"/>
      <c r="H33" s="328">
        <v>-14916</v>
      </c>
      <c r="I33" s="66"/>
      <c r="J33" s="66">
        <v>-6340</v>
      </c>
      <c r="K33" s="101"/>
      <c r="L33" s="242"/>
    </row>
    <row r="34" spans="1:14" s="56" customFormat="1" ht="21.6" customHeight="1" thickBot="1" x14ac:dyDescent="0.5">
      <c r="A34" s="91" t="s">
        <v>74</v>
      </c>
      <c r="B34" s="61"/>
      <c r="C34" s="73"/>
      <c r="D34" s="322">
        <f>SUM(D32:D33)</f>
        <v>511156</v>
      </c>
      <c r="E34" s="73"/>
      <c r="F34" s="322">
        <f>SUM(F32:F33)</f>
        <v>71382</v>
      </c>
      <c r="G34" s="73"/>
      <c r="H34" s="322">
        <f>SUM(H32:H33)</f>
        <v>467569</v>
      </c>
      <c r="I34" s="72"/>
      <c r="J34" s="322">
        <f>SUM(J32:J33)</f>
        <v>25615</v>
      </c>
      <c r="K34" s="101"/>
      <c r="L34" s="53"/>
      <c r="M34" s="247"/>
      <c r="N34" s="247"/>
    </row>
    <row r="35" spans="1:14" s="59" customFormat="1" ht="21.6" customHeight="1" thickTop="1" x14ac:dyDescent="0.45">
      <c r="A35" s="56"/>
      <c r="B35" s="61"/>
      <c r="C35" s="66"/>
      <c r="D35" s="66"/>
      <c r="E35" s="66"/>
      <c r="F35" s="66"/>
      <c r="G35" s="66"/>
      <c r="H35" s="66"/>
      <c r="I35" s="66"/>
      <c r="J35" s="66"/>
      <c r="K35" s="101"/>
      <c r="L35" s="242"/>
    </row>
    <row r="36" spans="1:14" s="59" customFormat="1" ht="21.6" customHeight="1" x14ac:dyDescent="0.45">
      <c r="A36" s="91" t="s">
        <v>132</v>
      </c>
      <c r="B36" s="61"/>
      <c r="C36" s="66"/>
      <c r="D36" s="66"/>
      <c r="E36" s="66"/>
      <c r="F36" s="66"/>
      <c r="G36" s="66"/>
      <c r="H36" s="66"/>
      <c r="I36" s="66"/>
      <c r="J36" s="66"/>
      <c r="K36" s="101"/>
      <c r="L36" s="245"/>
    </row>
    <row r="37" spans="1:14" s="59" customFormat="1" ht="21.6" customHeight="1" x14ac:dyDescent="0.45">
      <c r="A37" s="2" t="s">
        <v>81</v>
      </c>
      <c r="B37" s="61"/>
      <c r="C37" s="38"/>
      <c r="D37" s="42">
        <f>0</f>
        <v>0</v>
      </c>
      <c r="E37" s="38"/>
      <c r="F37" s="42">
        <v>0</v>
      </c>
      <c r="G37" s="38"/>
      <c r="H37" s="42">
        <v>0</v>
      </c>
      <c r="I37" s="38"/>
      <c r="J37" s="42">
        <v>0</v>
      </c>
      <c r="K37" s="101"/>
      <c r="L37" s="436"/>
      <c r="M37" s="249"/>
    </row>
    <row r="38" spans="1:14" s="59" customFormat="1" ht="21.6" customHeight="1" x14ac:dyDescent="0.45">
      <c r="A38" s="2"/>
      <c r="B38" s="61"/>
      <c r="C38" s="38"/>
      <c r="D38" s="38"/>
      <c r="E38" s="38"/>
      <c r="F38" s="38"/>
      <c r="G38" s="38"/>
      <c r="H38" s="38"/>
      <c r="I38" s="38"/>
      <c r="J38" s="38"/>
      <c r="K38" s="101"/>
      <c r="L38" s="436"/>
      <c r="M38" s="249"/>
    </row>
    <row r="39" spans="1:14" s="59" customFormat="1" ht="21.6" customHeight="1" thickBot="1" x14ac:dyDescent="0.5">
      <c r="A39" s="56" t="s">
        <v>134</v>
      </c>
      <c r="B39" s="61"/>
      <c r="C39" s="66"/>
      <c r="D39" s="98">
        <f>D34+D37</f>
        <v>511156</v>
      </c>
      <c r="E39" s="66"/>
      <c r="F39" s="98">
        <f>F34+F37</f>
        <v>71382</v>
      </c>
      <c r="G39" s="66"/>
      <c r="H39" s="98">
        <f>H34+H37</f>
        <v>467569</v>
      </c>
      <c r="I39" s="66"/>
      <c r="J39" s="98">
        <f>J34+J37</f>
        <v>25615</v>
      </c>
      <c r="K39" s="101"/>
      <c r="L39" s="53"/>
      <c r="M39" s="248"/>
    </row>
    <row r="40" spans="1:14" s="59" customFormat="1" ht="21.6" customHeight="1" thickTop="1" x14ac:dyDescent="0.45">
      <c r="A40" s="56"/>
      <c r="B40" s="61"/>
      <c r="C40" s="66"/>
      <c r="D40" s="69"/>
      <c r="E40" s="66"/>
      <c r="F40" s="69"/>
      <c r="G40" s="66"/>
      <c r="H40" s="69"/>
      <c r="I40" s="66"/>
      <c r="J40" s="69"/>
      <c r="K40" s="101"/>
      <c r="L40" s="53"/>
      <c r="M40" s="248"/>
    </row>
    <row r="41" spans="1:14" ht="23.45" customHeight="1" x14ac:dyDescent="0.5">
      <c r="A41" s="445" t="s">
        <v>168</v>
      </c>
      <c r="B41" s="445"/>
      <c r="C41" s="445"/>
      <c r="D41" s="445"/>
      <c r="E41" s="445"/>
      <c r="F41" s="445"/>
      <c r="G41" s="445"/>
      <c r="H41" s="445"/>
      <c r="I41" s="445"/>
      <c r="J41" s="56"/>
      <c r="K41" s="101"/>
    </row>
    <row r="42" spans="1:14" ht="23.45" customHeight="1" x14ac:dyDescent="0.5">
      <c r="A42" s="127" t="s">
        <v>55</v>
      </c>
      <c r="B42" s="58"/>
      <c r="C42" s="56"/>
      <c r="D42" s="56"/>
      <c r="E42" s="56"/>
      <c r="F42" s="56"/>
      <c r="G42" s="56"/>
      <c r="H42" s="56"/>
      <c r="I42" s="56"/>
      <c r="J42" s="56"/>
      <c r="K42" s="101"/>
    </row>
    <row r="43" spans="1:14" ht="23.45" customHeight="1" x14ac:dyDescent="0.5">
      <c r="A43" s="58"/>
      <c r="B43" s="58"/>
      <c r="C43" s="56"/>
      <c r="D43" s="56"/>
      <c r="E43" s="56"/>
      <c r="F43" s="56"/>
      <c r="G43" s="56"/>
      <c r="H43" s="56"/>
      <c r="I43" s="56"/>
      <c r="J43" s="56"/>
      <c r="K43" s="101"/>
    </row>
    <row r="44" spans="1:14" s="59" customFormat="1" ht="21.6" customHeight="1" x14ac:dyDescent="0.45">
      <c r="B44" s="60"/>
      <c r="C44" s="60"/>
      <c r="D44" s="448" t="s">
        <v>2</v>
      </c>
      <c r="E44" s="448"/>
      <c r="F44" s="448"/>
      <c r="G44" s="56"/>
      <c r="H44" s="448" t="s">
        <v>3</v>
      </c>
      <c r="I44" s="448"/>
      <c r="J44" s="448"/>
      <c r="K44" s="101"/>
      <c r="L44" s="245"/>
    </row>
    <row r="45" spans="1:14" s="59" customFormat="1" ht="21.6" customHeight="1" x14ac:dyDescent="0.45">
      <c r="B45" s="60"/>
      <c r="C45" s="60"/>
      <c r="D45" s="447" t="s">
        <v>108</v>
      </c>
      <c r="E45" s="447"/>
      <c r="F45" s="447"/>
      <c r="G45" s="56"/>
      <c r="H45" s="447" t="s">
        <v>108</v>
      </c>
      <c r="I45" s="447"/>
      <c r="J45" s="447"/>
      <c r="K45" s="101"/>
      <c r="L45" s="245"/>
    </row>
    <row r="46" spans="1:14" s="59" customFormat="1" ht="22.5" customHeight="1" x14ac:dyDescent="0.45">
      <c r="B46" s="60"/>
      <c r="C46" s="60"/>
      <c r="D46" s="447" t="s">
        <v>137</v>
      </c>
      <c r="E46" s="447"/>
      <c r="F46" s="447"/>
      <c r="G46" s="56"/>
      <c r="H46" s="447" t="s">
        <v>137</v>
      </c>
      <c r="I46" s="447"/>
      <c r="J46" s="447"/>
      <c r="K46" s="101"/>
      <c r="L46" s="245"/>
    </row>
    <row r="47" spans="1:14" s="59" customFormat="1" ht="20.45" customHeight="1" x14ac:dyDescent="0.45">
      <c r="B47" s="61" t="s">
        <v>7</v>
      </c>
      <c r="C47" s="7"/>
      <c r="D47" s="4">
        <v>2565</v>
      </c>
      <c r="E47" s="7"/>
      <c r="F47" s="7">
        <v>2564</v>
      </c>
      <c r="G47" s="7"/>
      <c r="H47" s="4">
        <v>2565</v>
      </c>
      <c r="I47" s="7"/>
      <c r="J47" s="7">
        <v>2564</v>
      </c>
      <c r="K47" s="101"/>
      <c r="L47" s="245"/>
    </row>
    <row r="48" spans="1:14" s="59" customFormat="1" ht="21.6" customHeight="1" x14ac:dyDescent="0.45">
      <c r="B48" s="61"/>
      <c r="C48" s="7"/>
      <c r="D48" s="449" t="s">
        <v>10</v>
      </c>
      <c r="E48" s="449"/>
      <c r="F48" s="449"/>
      <c r="G48" s="449"/>
      <c r="H48" s="449"/>
      <c r="I48" s="449"/>
      <c r="J48" s="449"/>
      <c r="K48" s="245"/>
      <c r="L48" s="245"/>
    </row>
    <row r="49" spans="1:13" s="59" customFormat="1" ht="21.6" customHeight="1" x14ac:dyDescent="0.45">
      <c r="A49" s="2" t="s">
        <v>289</v>
      </c>
      <c r="B49" s="3"/>
      <c r="C49" s="46"/>
      <c r="D49" s="121"/>
      <c r="E49" s="46"/>
      <c r="F49" s="121"/>
      <c r="G49" s="46"/>
      <c r="H49" s="121"/>
      <c r="I49" s="46"/>
      <c r="J49" s="121"/>
      <c r="K49" s="101"/>
      <c r="L49" s="245"/>
    </row>
    <row r="50" spans="1:13" s="59" customFormat="1" ht="21.6" customHeight="1" x14ac:dyDescent="0.45">
      <c r="A50" s="75" t="s">
        <v>84</v>
      </c>
      <c r="B50" s="61"/>
      <c r="C50" s="117"/>
      <c r="D50" s="130">
        <f>D52-D51</f>
        <v>500676</v>
      </c>
      <c r="E50" s="66"/>
      <c r="F50" s="130">
        <v>56053</v>
      </c>
      <c r="G50" s="66"/>
      <c r="H50" s="66">
        <f>H34</f>
        <v>467569</v>
      </c>
      <c r="I50" s="66"/>
      <c r="J50" s="66">
        <v>25615</v>
      </c>
      <c r="K50" s="101"/>
      <c r="L50" s="242"/>
      <c r="M50" s="242"/>
    </row>
    <row r="51" spans="1:13" s="59" customFormat="1" ht="21.6" customHeight="1" x14ac:dyDescent="0.45">
      <c r="A51" s="75" t="s">
        <v>85</v>
      </c>
      <c r="B51" s="61"/>
      <c r="C51" s="23"/>
      <c r="D51" s="130">
        <v>10480</v>
      </c>
      <c r="E51" s="66"/>
      <c r="F51" s="130">
        <v>15329</v>
      </c>
      <c r="G51" s="66"/>
      <c r="H51" s="66">
        <v>0</v>
      </c>
      <c r="I51" s="66"/>
      <c r="J51" s="66">
        <v>0</v>
      </c>
      <c r="K51" s="101"/>
      <c r="L51" s="242"/>
    </row>
    <row r="52" spans="1:13" s="56" customFormat="1" ht="21.6" customHeight="1" thickBot="1" x14ac:dyDescent="0.5">
      <c r="A52" s="71" t="s">
        <v>74</v>
      </c>
      <c r="B52" s="19"/>
      <c r="C52" s="22"/>
      <c r="D52" s="122">
        <f>D34</f>
        <v>511156</v>
      </c>
      <c r="E52" s="22"/>
      <c r="F52" s="122">
        <f>F34</f>
        <v>71382</v>
      </c>
      <c r="G52" s="22"/>
      <c r="H52" s="122">
        <f>SUM(H50:H51)</f>
        <v>467569</v>
      </c>
      <c r="I52" s="21"/>
      <c r="J52" s="122">
        <f>SUM(J50:J51)</f>
        <v>25615</v>
      </c>
      <c r="K52" s="101"/>
      <c r="L52" s="53"/>
    </row>
    <row r="53" spans="1:13" s="59" customFormat="1" ht="21.6" customHeight="1" thickTop="1" x14ac:dyDescent="0.45">
      <c r="A53" s="71"/>
      <c r="B53" s="19"/>
      <c r="C53" s="49"/>
      <c r="D53" s="49"/>
      <c r="E53" s="49"/>
      <c r="F53" s="49"/>
      <c r="G53" s="49"/>
      <c r="H53" s="49"/>
      <c r="I53" s="49"/>
      <c r="J53" s="49"/>
      <c r="K53" s="101"/>
      <c r="L53" s="242"/>
      <c r="M53" s="244"/>
    </row>
    <row r="54" spans="1:13" s="59" customFormat="1" ht="21.6" customHeight="1" x14ac:dyDescent="0.45">
      <c r="A54" s="71" t="s">
        <v>177</v>
      </c>
      <c r="B54" s="3"/>
      <c r="C54" s="45"/>
      <c r="D54" s="45"/>
      <c r="E54" s="45"/>
      <c r="F54" s="45"/>
      <c r="G54" s="45"/>
      <c r="H54" s="45"/>
      <c r="I54" s="45"/>
      <c r="J54" s="45"/>
      <c r="K54" s="101"/>
      <c r="L54" s="242"/>
    </row>
    <row r="55" spans="1:13" s="59" customFormat="1" ht="21.6" customHeight="1" x14ac:dyDescent="0.45">
      <c r="A55" s="75" t="s">
        <v>84</v>
      </c>
      <c r="B55" s="3"/>
      <c r="C55" s="117"/>
      <c r="D55" s="130">
        <f>D57-D56</f>
        <v>500676</v>
      </c>
      <c r="E55" s="66"/>
      <c r="F55" s="130">
        <v>56053</v>
      </c>
      <c r="G55" s="66"/>
      <c r="H55" s="66">
        <f>H39</f>
        <v>467569</v>
      </c>
      <c r="I55" s="66"/>
      <c r="J55" s="66">
        <v>25615</v>
      </c>
      <c r="K55" s="101"/>
      <c r="L55" s="242"/>
    </row>
    <row r="56" spans="1:13" s="56" customFormat="1" ht="21.6" customHeight="1" x14ac:dyDescent="0.45">
      <c r="A56" s="75" t="s">
        <v>85</v>
      </c>
      <c r="B56" s="3"/>
      <c r="C56" s="23"/>
      <c r="D56" s="348">
        <v>10480</v>
      </c>
      <c r="E56" s="23"/>
      <c r="F56" s="27">
        <v>15329</v>
      </c>
      <c r="G56" s="23"/>
      <c r="H56" s="99">
        <v>0</v>
      </c>
      <c r="I56" s="117"/>
      <c r="J56" s="99">
        <v>0</v>
      </c>
      <c r="K56" s="101"/>
      <c r="L56" s="53"/>
    </row>
    <row r="57" spans="1:13" s="59" customFormat="1" ht="21.6" customHeight="1" thickBot="1" x14ac:dyDescent="0.5">
      <c r="A57" s="71" t="s">
        <v>134</v>
      </c>
      <c r="B57" s="19"/>
      <c r="C57" s="22"/>
      <c r="D57" s="122">
        <f>D39</f>
        <v>511156</v>
      </c>
      <c r="E57" s="22"/>
      <c r="F57" s="122">
        <f>SUM(F55:F56)</f>
        <v>71382</v>
      </c>
      <c r="G57" s="22"/>
      <c r="H57" s="122">
        <f>SUM(H55:H56)</f>
        <v>467569</v>
      </c>
      <c r="I57" s="21"/>
      <c r="J57" s="122">
        <f>SUM(J55:J56)</f>
        <v>25615</v>
      </c>
      <c r="K57" s="101"/>
      <c r="L57" s="242"/>
    </row>
    <row r="58" spans="1:13" s="59" customFormat="1" ht="18" customHeight="1" thickTop="1" x14ac:dyDescent="0.45">
      <c r="A58" s="2"/>
      <c r="B58" s="3"/>
      <c r="C58" s="120"/>
      <c r="D58" s="120"/>
      <c r="E58" s="120"/>
      <c r="F58" s="120"/>
      <c r="G58" s="120"/>
      <c r="H58" s="120"/>
      <c r="I58" s="120"/>
      <c r="J58" s="120"/>
      <c r="K58" s="101"/>
      <c r="L58" s="242"/>
    </row>
    <row r="59" spans="1:13" s="59" customFormat="1" ht="24.6" customHeight="1" thickBot="1" x14ac:dyDescent="0.5">
      <c r="A59" s="2" t="s">
        <v>136</v>
      </c>
      <c r="B59" s="3">
        <v>11</v>
      </c>
      <c r="C59" s="124"/>
      <c r="D59" s="369">
        <v>0.3427</v>
      </c>
      <c r="E59" s="124"/>
      <c r="F59" s="369">
        <v>5.3800000000000001E-2</v>
      </c>
      <c r="G59" s="124"/>
      <c r="H59" s="369">
        <v>0.3201</v>
      </c>
      <c r="I59" s="124"/>
      <c r="J59" s="369">
        <v>2.46E-2</v>
      </c>
      <c r="K59" s="101"/>
      <c r="L59" s="242"/>
    </row>
    <row r="60" spans="1:13" s="59" customFormat="1" ht="23.1" customHeight="1" thickTop="1" thickBot="1" x14ac:dyDescent="0.5">
      <c r="A60" s="2" t="s">
        <v>232</v>
      </c>
      <c r="B60" s="3">
        <v>11</v>
      </c>
      <c r="C60" s="124"/>
      <c r="D60" s="369">
        <v>0.33879999999999999</v>
      </c>
      <c r="E60" s="124"/>
      <c r="F60" s="369">
        <v>5.2499999999999998E-2</v>
      </c>
      <c r="G60" s="124"/>
      <c r="H60" s="440">
        <v>0.31640000000000001</v>
      </c>
      <c r="I60" s="124"/>
      <c r="J60" s="369">
        <v>2.4E-2</v>
      </c>
      <c r="K60" s="101"/>
      <c r="L60" s="242"/>
    </row>
    <row r="61" spans="1:13" ht="21.6" customHeight="1" thickTop="1" x14ac:dyDescent="0.45"/>
    <row r="62" spans="1:13" ht="22.5" customHeight="1" x14ac:dyDescent="0.45">
      <c r="B62" s="359"/>
    </row>
  </sheetData>
  <mergeCells count="16">
    <mergeCell ref="D48:J48"/>
    <mergeCell ref="D44:F44"/>
    <mergeCell ref="D45:F45"/>
    <mergeCell ref="D46:F46"/>
    <mergeCell ref="D8:J8"/>
    <mergeCell ref="H44:J44"/>
    <mergeCell ref="H45:J45"/>
    <mergeCell ref="H46:J46"/>
    <mergeCell ref="A41:I41"/>
    <mergeCell ref="H5:J5"/>
    <mergeCell ref="D4:F4"/>
    <mergeCell ref="D5:F5"/>
    <mergeCell ref="D6:F6"/>
    <mergeCell ref="A1:I1"/>
    <mergeCell ref="H6:J6"/>
    <mergeCell ref="H4:J4"/>
  </mergeCells>
  <pageMargins left="0.7" right="0.7" top="0.5" bottom="0.5" header="0.5" footer="0.5"/>
  <pageSetup paperSize="9" scale="71" firstPageNumber="6" fitToHeight="0" orientation="portrait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2009F-10F5-4870-906B-14FDA4512C3B}">
  <sheetPr>
    <tabColor theme="2" tint="-9.9978637043366805E-2"/>
  </sheetPr>
  <dimension ref="A1:AD96"/>
  <sheetViews>
    <sheetView topLeftCell="G46" zoomScale="60" zoomScaleNormal="60" workbookViewId="0">
      <selection activeCell="X64" sqref="X64"/>
    </sheetView>
  </sheetViews>
  <sheetFormatPr defaultRowHeight="21.75" x14ac:dyDescent="0.45"/>
  <cols>
    <col min="1" max="1" width="43.140625" style="270" customWidth="1"/>
    <col min="2" max="2" width="10" style="265" bestFit="1" customWidth="1"/>
    <col min="3" max="3" width="14.85546875" style="300" customWidth="1"/>
    <col min="4" max="4" width="1.42578125" style="301" customWidth="1"/>
    <col min="5" max="5" width="17" style="300" customWidth="1"/>
    <col min="6" max="6" width="1.42578125" style="301" customWidth="1"/>
    <col min="7" max="7" width="16.42578125" style="300" customWidth="1"/>
    <col min="8" max="8" width="1.5703125" style="301" customWidth="1"/>
    <col min="9" max="9" width="16.5703125" style="300" customWidth="1"/>
    <col min="11" max="11" width="8" style="316" customWidth="1"/>
    <col min="12" max="12" width="43.140625" style="270" customWidth="1"/>
    <col min="13" max="13" width="10" style="311" bestFit="1" customWidth="1"/>
    <col min="14" max="14" width="14.85546875" style="300" customWidth="1"/>
    <col min="15" max="15" width="1.42578125" style="301" customWidth="1"/>
    <col min="16" max="16" width="17" style="300" customWidth="1"/>
    <col min="17" max="17" width="1.42578125" style="301" customWidth="1"/>
    <col min="18" max="18" width="16.42578125" style="300" customWidth="1"/>
    <col min="19" max="19" width="1.5703125" style="301" customWidth="1"/>
    <col min="20" max="20" width="16.5703125" style="300" customWidth="1"/>
    <col min="21" max="21" width="9.7109375" style="316" customWidth="1"/>
    <col min="22" max="22" width="43.140625" style="270" customWidth="1"/>
    <col min="23" max="23" width="10" style="311" bestFit="1" customWidth="1"/>
    <col min="24" max="24" width="14.85546875" style="300" customWidth="1"/>
    <col min="25" max="25" width="1.42578125" style="301" customWidth="1"/>
    <col min="26" max="26" width="3.7109375" style="300" customWidth="1"/>
    <col min="27" max="27" width="1.42578125" style="301" customWidth="1"/>
    <col min="28" max="28" width="14.85546875" style="300" customWidth="1"/>
    <col min="29" max="29" width="1.5703125" style="301" customWidth="1"/>
    <col min="30" max="30" width="4.5703125" style="300" customWidth="1"/>
  </cols>
  <sheetData>
    <row r="1" spans="1:30" ht="23.25" x14ac:dyDescent="0.5">
      <c r="A1" s="6" t="s">
        <v>168</v>
      </c>
      <c r="B1" s="6"/>
      <c r="C1" s="6"/>
      <c r="D1" s="6"/>
      <c r="E1" s="6"/>
      <c r="F1" s="6"/>
      <c r="G1" s="6"/>
      <c r="H1" s="6"/>
      <c r="I1" s="261"/>
      <c r="L1" s="6" t="s">
        <v>168</v>
      </c>
      <c r="M1" s="6"/>
      <c r="N1" s="6"/>
      <c r="O1" s="6"/>
      <c r="P1" s="6"/>
      <c r="Q1" s="6"/>
      <c r="R1" s="6"/>
      <c r="S1" s="6"/>
      <c r="T1" s="261"/>
      <c r="V1" s="6" t="s">
        <v>168</v>
      </c>
      <c r="W1" s="6"/>
      <c r="X1" s="6"/>
      <c r="Y1" s="6"/>
      <c r="Z1" s="6"/>
      <c r="AA1" s="6"/>
      <c r="AB1" s="6"/>
      <c r="AC1" s="6"/>
      <c r="AD1" s="261"/>
    </row>
    <row r="2" spans="1:30" ht="23.25" x14ac:dyDescent="0.5">
      <c r="A2" s="6" t="s">
        <v>152</v>
      </c>
      <c r="B2" s="6"/>
      <c r="C2" s="6"/>
      <c r="D2" s="6"/>
      <c r="E2" s="6"/>
      <c r="F2" s="6"/>
      <c r="G2" s="6"/>
      <c r="H2" s="6"/>
      <c r="I2" s="261"/>
      <c r="L2" s="6" t="s">
        <v>152</v>
      </c>
      <c r="M2" s="6"/>
      <c r="N2" s="6"/>
      <c r="O2" s="6"/>
      <c r="P2" s="6"/>
      <c r="Q2" s="6"/>
      <c r="R2" s="6"/>
      <c r="S2" s="6"/>
      <c r="T2" s="261"/>
      <c r="V2" s="6" t="s">
        <v>152</v>
      </c>
      <c r="W2" s="6"/>
      <c r="X2" s="6"/>
      <c r="Y2" s="6"/>
      <c r="Z2" s="6"/>
      <c r="AA2" s="6"/>
      <c r="AB2" s="6"/>
      <c r="AC2" s="6"/>
      <c r="AD2" s="261"/>
    </row>
    <row r="3" spans="1:30" ht="23.25" x14ac:dyDescent="0.5">
      <c r="A3" s="127" t="s">
        <v>55</v>
      </c>
      <c r="B3" s="262"/>
      <c r="C3" s="261"/>
      <c r="D3" s="261"/>
      <c r="E3" s="261"/>
      <c r="F3" s="261"/>
      <c r="G3" s="261"/>
      <c r="H3" s="261"/>
      <c r="I3" s="261"/>
      <c r="L3" s="127" t="s">
        <v>55</v>
      </c>
      <c r="M3" s="262"/>
      <c r="N3" s="261"/>
      <c r="O3" s="261"/>
      <c r="P3" s="261"/>
      <c r="Q3" s="261"/>
      <c r="R3" s="261"/>
      <c r="S3" s="261"/>
      <c r="T3" s="261"/>
      <c r="V3" s="127" t="s">
        <v>55</v>
      </c>
      <c r="W3" s="262"/>
      <c r="X3" s="261"/>
      <c r="Y3" s="261"/>
      <c r="Z3" s="261"/>
      <c r="AA3" s="261"/>
      <c r="AB3" s="261"/>
      <c r="AC3" s="261"/>
      <c r="AD3" s="261"/>
    </row>
    <row r="4" spans="1:30" x14ac:dyDescent="0.45">
      <c r="A4" s="261"/>
      <c r="B4" s="261"/>
      <c r="C4" s="261"/>
      <c r="D4" s="261"/>
      <c r="E4" s="261"/>
      <c r="F4" s="261"/>
      <c r="G4" s="261"/>
      <c r="H4" s="261"/>
      <c r="I4" s="261"/>
      <c r="L4" s="261"/>
      <c r="M4" s="261"/>
      <c r="N4" s="261"/>
      <c r="O4" s="261"/>
      <c r="P4" s="261"/>
      <c r="Q4" s="261"/>
      <c r="R4" s="261"/>
      <c r="S4" s="261"/>
      <c r="T4" s="261"/>
      <c r="V4" s="261"/>
      <c r="W4" s="261"/>
      <c r="X4" s="261"/>
      <c r="Y4" s="261"/>
      <c r="Z4" s="261"/>
      <c r="AA4" s="261"/>
      <c r="AB4" s="261"/>
      <c r="AC4" s="261"/>
      <c r="AD4" s="261"/>
    </row>
    <row r="5" spans="1:30" x14ac:dyDescent="0.45">
      <c r="A5" s="263"/>
      <c r="B5" s="264"/>
      <c r="C5" s="450" t="s">
        <v>2</v>
      </c>
      <c r="D5" s="450"/>
      <c r="E5" s="450"/>
      <c r="F5" s="261"/>
      <c r="G5" s="450" t="s">
        <v>3</v>
      </c>
      <c r="H5" s="450"/>
      <c r="I5" s="450"/>
      <c r="L5" s="263"/>
      <c r="M5" s="264"/>
      <c r="N5" s="450" t="s">
        <v>2</v>
      </c>
      <c r="O5" s="450"/>
      <c r="P5" s="450"/>
      <c r="Q5" s="261"/>
      <c r="R5" s="450" t="s">
        <v>3</v>
      </c>
      <c r="S5" s="450"/>
      <c r="T5" s="450"/>
      <c r="V5" s="263"/>
      <c r="W5" s="264"/>
      <c r="X5" s="261" t="s">
        <v>2</v>
      </c>
      <c r="Y5" s="261"/>
      <c r="Z5" s="261"/>
      <c r="AA5" s="261"/>
      <c r="AB5" s="261" t="s">
        <v>3</v>
      </c>
      <c r="AC5" s="261"/>
      <c r="AD5" s="261"/>
    </row>
    <row r="6" spans="1:30" x14ac:dyDescent="0.45">
      <c r="A6" s="263"/>
      <c r="B6" s="264"/>
      <c r="C6" s="451" t="s">
        <v>173</v>
      </c>
      <c r="D6" s="451"/>
      <c r="E6" s="451"/>
      <c r="F6" s="261"/>
      <c r="G6" s="451" t="s">
        <v>173</v>
      </c>
      <c r="H6" s="451"/>
      <c r="I6" s="451"/>
      <c r="L6" s="263"/>
      <c r="M6" s="264"/>
      <c r="N6" s="451" t="s">
        <v>108</v>
      </c>
      <c r="O6" s="451"/>
      <c r="P6" s="451"/>
      <c r="Q6" s="261"/>
      <c r="R6" s="451" t="s">
        <v>108</v>
      </c>
      <c r="S6" s="451"/>
      <c r="T6" s="451"/>
      <c r="V6" s="263"/>
      <c r="W6" s="264"/>
      <c r="X6" s="263" t="s">
        <v>108</v>
      </c>
      <c r="Y6" s="263"/>
      <c r="Z6" s="263"/>
      <c r="AA6" s="261"/>
      <c r="AB6" s="263" t="s">
        <v>108</v>
      </c>
      <c r="AC6" s="263"/>
      <c r="AD6" s="263"/>
    </row>
    <row r="7" spans="1:30" x14ac:dyDescent="0.45">
      <c r="A7" s="263"/>
      <c r="B7" s="264"/>
      <c r="C7" s="451" t="s">
        <v>171</v>
      </c>
      <c r="D7" s="451"/>
      <c r="E7" s="451"/>
      <c r="F7" s="261"/>
      <c r="G7" s="451" t="s">
        <v>171</v>
      </c>
      <c r="H7" s="451"/>
      <c r="I7" s="451"/>
      <c r="L7" s="263"/>
      <c r="M7" s="264"/>
      <c r="N7" s="451" t="s">
        <v>171</v>
      </c>
      <c r="O7" s="451"/>
      <c r="P7" s="451"/>
      <c r="Q7" s="261"/>
      <c r="R7" s="451" t="s">
        <v>171</v>
      </c>
      <c r="S7" s="451"/>
      <c r="T7" s="451"/>
      <c r="V7" s="263"/>
      <c r="W7" s="264"/>
      <c r="X7" s="263" t="s">
        <v>172</v>
      </c>
      <c r="Y7" s="263"/>
      <c r="Z7" s="263"/>
      <c r="AA7" s="261"/>
      <c r="AB7" s="263" t="s">
        <v>172</v>
      </c>
      <c r="AC7" s="263"/>
      <c r="AD7" s="263"/>
    </row>
    <row r="8" spans="1:30" x14ac:dyDescent="0.45">
      <c r="A8" s="263"/>
      <c r="B8" s="265" t="s">
        <v>7</v>
      </c>
      <c r="C8" s="266" t="s">
        <v>174</v>
      </c>
      <c r="D8" s="267"/>
      <c r="E8" s="266" t="s">
        <v>56</v>
      </c>
      <c r="F8" s="267"/>
      <c r="G8" s="266" t="s">
        <v>174</v>
      </c>
      <c r="H8" s="267"/>
      <c r="I8" s="266" t="s">
        <v>56</v>
      </c>
      <c r="L8" s="263"/>
      <c r="M8" s="265" t="s">
        <v>7</v>
      </c>
      <c r="N8" s="266" t="s">
        <v>174</v>
      </c>
      <c r="O8" s="267"/>
      <c r="P8" s="266" t="s">
        <v>56</v>
      </c>
      <c r="Q8" s="267"/>
      <c r="R8" s="266" t="s">
        <v>174</v>
      </c>
      <c r="S8" s="267"/>
      <c r="T8" s="266" t="s">
        <v>56</v>
      </c>
      <c r="V8" s="263"/>
      <c r="W8" s="265" t="s">
        <v>7</v>
      </c>
      <c r="X8" s="266" t="s">
        <v>174</v>
      </c>
      <c r="Y8" s="267"/>
      <c r="Z8" s="266"/>
      <c r="AA8" s="267"/>
      <c r="AB8" s="266" t="s">
        <v>174</v>
      </c>
      <c r="AC8" s="267"/>
      <c r="AD8" s="266"/>
    </row>
    <row r="9" spans="1:30" x14ac:dyDescent="0.45">
      <c r="A9" s="263"/>
      <c r="C9" s="266"/>
      <c r="D9" s="267"/>
      <c r="E9" s="266" t="s">
        <v>9</v>
      </c>
      <c r="F9" s="267"/>
      <c r="G9" s="266"/>
      <c r="H9" s="267"/>
      <c r="I9" s="266" t="s">
        <v>9</v>
      </c>
      <c r="L9" s="263"/>
      <c r="M9" s="265"/>
      <c r="N9" s="266"/>
      <c r="O9" s="267"/>
      <c r="P9" s="266" t="s">
        <v>9</v>
      </c>
      <c r="Q9" s="267"/>
      <c r="R9" s="266"/>
      <c r="S9" s="267"/>
      <c r="T9" s="266" t="s">
        <v>9</v>
      </c>
      <c r="V9" s="263"/>
      <c r="W9" s="265"/>
      <c r="X9" s="266"/>
      <c r="Y9" s="267"/>
      <c r="Z9" s="266"/>
      <c r="AA9" s="267"/>
      <c r="AB9" s="266"/>
      <c r="AC9" s="267"/>
      <c r="AD9" s="266"/>
    </row>
    <row r="10" spans="1:30" x14ac:dyDescent="0.45">
      <c r="A10" s="263"/>
      <c r="C10" s="452" t="s">
        <v>10</v>
      </c>
      <c r="D10" s="452"/>
      <c r="E10" s="452"/>
      <c r="F10" s="452"/>
      <c r="G10" s="452"/>
      <c r="H10" s="452"/>
      <c r="I10" s="452"/>
      <c r="L10" s="263"/>
      <c r="M10" s="265"/>
      <c r="N10" s="315" t="s">
        <v>10</v>
      </c>
      <c r="O10" s="315"/>
      <c r="P10" s="315"/>
      <c r="Q10" s="315"/>
      <c r="R10" s="315"/>
      <c r="S10" s="315"/>
      <c r="T10" s="315"/>
      <c r="V10" s="263"/>
      <c r="W10" s="265"/>
      <c r="X10" s="315" t="s">
        <v>10</v>
      </c>
      <c r="Y10" s="315"/>
      <c r="Z10" s="315"/>
      <c r="AA10" s="315"/>
      <c r="AB10" s="315"/>
      <c r="AC10" s="315"/>
      <c r="AD10" s="315"/>
    </row>
    <row r="11" spans="1:30" x14ac:dyDescent="0.45">
      <c r="A11" s="268" t="s">
        <v>58</v>
      </c>
      <c r="C11" s="269"/>
      <c r="D11" s="270"/>
      <c r="E11" s="269"/>
      <c r="F11" s="270"/>
      <c r="G11" s="269"/>
      <c r="H11" s="270"/>
      <c r="I11" s="269"/>
      <c r="L11" s="268" t="s">
        <v>58</v>
      </c>
      <c r="M11" s="265"/>
      <c r="N11" s="269"/>
      <c r="O11" s="270"/>
      <c r="P11" s="309"/>
      <c r="Q11" s="270"/>
      <c r="R11" s="269"/>
      <c r="S11" s="270"/>
      <c r="T11" s="269"/>
      <c r="V11" s="268" t="s">
        <v>58</v>
      </c>
      <c r="W11" s="265"/>
      <c r="X11" s="269"/>
      <c r="Y11" s="270"/>
      <c r="Z11" s="309"/>
      <c r="AA11" s="270"/>
      <c r="AB11" s="269"/>
      <c r="AC11" s="270"/>
      <c r="AD11" s="269"/>
    </row>
    <row r="12" spans="1:30" x14ac:dyDescent="0.45">
      <c r="A12" s="271" t="s">
        <v>60</v>
      </c>
      <c r="B12" s="265">
        <v>3</v>
      </c>
      <c r="C12" s="272">
        <v>215709</v>
      </c>
      <c r="D12" s="273"/>
      <c r="E12" s="272">
        <v>174287</v>
      </c>
      <c r="F12" s="273"/>
      <c r="G12" s="272">
        <v>202976</v>
      </c>
      <c r="H12" s="273"/>
      <c r="I12" s="273">
        <v>162840</v>
      </c>
      <c r="L12" s="271" t="s">
        <v>60</v>
      </c>
      <c r="M12" s="265">
        <v>3</v>
      </c>
      <c r="N12" s="130">
        <v>114980</v>
      </c>
      <c r="O12" s="273"/>
      <c r="P12" s="130">
        <v>89329</v>
      </c>
      <c r="Q12" s="273"/>
      <c r="R12" s="130">
        <v>108317</v>
      </c>
      <c r="S12" s="273"/>
      <c r="T12" s="130">
        <v>80322</v>
      </c>
      <c r="V12" s="271" t="s">
        <v>60</v>
      </c>
      <c r="W12" s="265">
        <v>3</v>
      </c>
      <c r="X12" s="130">
        <f>C12-N12</f>
        <v>100729</v>
      </c>
      <c r="Y12" s="273"/>
      <c r="Z12" s="130"/>
      <c r="AA12" s="273"/>
      <c r="AB12" s="130">
        <f>G12-R12</f>
        <v>94659</v>
      </c>
      <c r="AC12" s="273"/>
      <c r="AD12" s="130"/>
    </row>
    <row r="13" spans="1:30" x14ac:dyDescent="0.45">
      <c r="A13" s="271" t="s">
        <v>59</v>
      </c>
      <c r="B13" s="265">
        <v>3</v>
      </c>
      <c r="C13" s="272">
        <v>152989</v>
      </c>
      <c r="D13" s="273"/>
      <c r="E13" s="272">
        <v>286370</v>
      </c>
      <c r="F13" s="273"/>
      <c r="G13" s="272">
        <v>0</v>
      </c>
      <c r="H13" s="273"/>
      <c r="I13" s="273">
        <v>236608</v>
      </c>
      <c r="L13" s="271" t="s">
        <v>59</v>
      </c>
      <c r="M13" s="265">
        <v>3</v>
      </c>
      <c r="N13" s="130">
        <v>84188</v>
      </c>
      <c r="O13" s="273"/>
      <c r="P13" s="130">
        <v>125564</v>
      </c>
      <c r="Q13" s="273"/>
      <c r="R13" s="130">
        <v>0</v>
      </c>
      <c r="S13" s="273"/>
      <c r="T13" s="130">
        <v>96648</v>
      </c>
      <c r="V13" s="271" t="s">
        <v>59</v>
      </c>
      <c r="W13" s="265">
        <v>3</v>
      </c>
      <c r="X13" s="130">
        <f t="shared" ref="X13:X44" si="0">C13-N13</f>
        <v>68801</v>
      </c>
      <c r="Y13" s="273"/>
      <c r="Z13" s="130"/>
      <c r="AA13" s="273"/>
      <c r="AB13" s="130">
        <f t="shared" ref="AB13:AB44" si="1">G13-R13</f>
        <v>0</v>
      </c>
      <c r="AC13" s="273"/>
      <c r="AD13" s="130"/>
    </row>
    <row r="14" spans="1:30" x14ac:dyDescent="0.45">
      <c r="A14" s="271" t="s">
        <v>61</v>
      </c>
      <c r="C14" s="272">
        <f>G14</f>
        <v>63628</v>
      </c>
      <c r="D14" s="273"/>
      <c r="E14" s="272">
        <v>80649</v>
      </c>
      <c r="F14" s="273"/>
      <c r="G14" s="272">
        <v>63628</v>
      </c>
      <c r="H14" s="273"/>
      <c r="I14" s="273">
        <v>80649</v>
      </c>
      <c r="L14" s="271" t="s">
        <v>61</v>
      </c>
      <c r="M14" s="265"/>
      <c r="N14" s="130">
        <v>29685</v>
      </c>
      <c r="O14" s="273"/>
      <c r="P14" s="130">
        <v>39944</v>
      </c>
      <c r="Q14" s="273"/>
      <c r="R14" s="130">
        <v>29685</v>
      </c>
      <c r="S14" s="273"/>
      <c r="T14" s="130">
        <v>39944</v>
      </c>
      <c r="V14" s="271" t="s">
        <v>61</v>
      </c>
      <c r="W14" s="265"/>
      <c r="X14" s="130">
        <f t="shared" si="0"/>
        <v>33943</v>
      </c>
      <c r="Y14" s="273"/>
      <c r="Z14" s="130"/>
      <c r="AA14" s="273"/>
      <c r="AB14" s="130">
        <f t="shared" si="1"/>
        <v>33943</v>
      </c>
      <c r="AC14" s="273"/>
      <c r="AD14" s="130"/>
    </row>
    <row r="15" spans="1:30" x14ac:dyDescent="0.45">
      <c r="A15" s="271" t="s">
        <v>157</v>
      </c>
      <c r="B15" s="265">
        <v>3</v>
      </c>
      <c r="C15" s="272">
        <f>G15</f>
        <v>14572</v>
      </c>
      <c r="D15" s="273"/>
      <c r="E15" s="272">
        <v>0</v>
      </c>
      <c r="F15" s="273"/>
      <c r="G15" s="272">
        <v>14572</v>
      </c>
      <c r="H15" s="273"/>
      <c r="I15" s="273">
        <v>0</v>
      </c>
      <c r="L15" s="271" t="s">
        <v>157</v>
      </c>
      <c r="M15" s="265">
        <v>3</v>
      </c>
      <c r="N15" s="130">
        <v>11303</v>
      </c>
      <c r="O15" s="273"/>
      <c r="P15" s="130">
        <v>0</v>
      </c>
      <c r="Q15" s="273"/>
      <c r="R15" s="130">
        <v>11303</v>
      </c>
      <c r="S15" s="273"/>
      <c r="T15" s="130">
        <v>0</v>
      </c>
      <c r="V15" s="271" t="s">
        <v>157</v>
      </c>
      <c r="W15" s="265">
        <v>3</v>
      </c>
      <c r="X15" s="130">
        <f t="shared" si="0"/>
        <v>3269</v>
      </c>
      <c r="Y15" s="273"/>
      <c r="Z15" s="130"/>
      <c r="AA15" s="273"/>
      <c r="AB15" s="130">
        <f t="shared" si="1"/>
        <v>3269</v>
      </c>
      <c r="AC15" s="273"/>
      <c r="AD15" s="130"/>
    </row>
    <row r="16" spans="1:30" x14ac:dyDescent="0.45">
      <c r="A16" s="271" t="s">
        <v>62</v>
      </c>
      <c r="B16" s="265" t="s">
        <v>175</v>
      </c>
      <c r="C16" s="274">
        <f>38186-6866</f>
        <v>31320</v>
      </c>
      <c r="D16" s="273"/>
      <c r="E16" s="274">
        <f>4379+2253</f>
        <v>6632</v>
      </c>
      <c r="F16" s="273"/>
      <c r="G16" s="274">
        <f>38472-6866</f>
        <v>31606</v>
      </c>
      <c r="H16" s="273"/>
      <c r="I16" s="275">
        <f>5642+2253</f>
        <v>7895</v>
      </c>
      <c r="L16" s="271" t="s">
        <v>62</v>
      </c>
      <c r="M16" s="265" t="s">
        <v>175</v>
      </c>
      <c r="N16" s="130">
        <v>17570</v>
      </c>
      <c r="O16" s="273"/>
      <c r="P16" s="130">
        <v>5150</v>
      </c>
      <c r="Q16" s="273"/>
      <c r="R16" s="130">
        <v>17194</v>
      </c>
      <c r="S16" s="273"/>
      <c r="T16" s="131">
        <v>5870</v>
      </c>
      <c r="V16" s="271" t="s">
        <v>62</v>
      </c>
      <c r="W16" s="265" t="s">
        <v>175</v>
      </c>
      <c r="X16" s="130">
        <f t="shared" si="0"/>
        <v>13750</v>
      </c>
      <c r="Y16" s="273"/>
      <c r="Z16" s="130"/>
      <c r="AA16" s="273"/>
      <c r="AB16" s="130">
        <f t="shared" si="1"/>
        <v>14412</v>
      </c>
      <c r="AC16" s="273"/>
      <c r="AD16" s="130"/>
    </row>
    <row r="17" spans="1:30" x14ac:dyDescent="0.45">
      <c r="A17" s="276" t="s">
        <v>63</v>
      </c>
      <c r="B17" s="265">
        <v>12</v>
      </c>
      <c r="C17" s="277">
        <f>SUM(C12:C16)</f>
        <v>478218</v>
      </c>
      <c r="D17" s="278"/>
      <c r="E17" s="277">
        <f>SUM(E12:E16)</f>
        <v>547938</v>
      </c>
      <c r="F17" s="278"/>
      <c r="G17" s="277">
        <f>SUM(G12:G16)</f>
        <v>312782</v>
      </c>
      <c r="H17" s="278"/>
      <c r="I17" s="277">
        <f>SUM(I12:I16)</f>
        <v>487992</v>
      </c>
      <c r="L17" s="276" t="s">
        <v>63</v>
      </c>
      <c r="M17" s="265">
        <v>12</v>
      </c>
      <c r="N17" s="283">
        <v>257726</v>
      </c>
      <c r="O17" s="278"/>
      <c r="P17" s="283">
        <v>259987</v>
      </c>
      <c r="Q17" s="278"/>
      <c r="R17" s="283">
        <v>166499</v>
      </c>
      <c r="S17" s="278"/>
      <c r="T17" s="277">
        <v>222784</v>
      </c>
      <c r="V17" s="276" t="s">
        <v>63</v>
      </c>
      <c r="W17" s="265">
        <v>12</v>
      </c>
      <c r="X17" s="283">
        <f t="shared" si="0"/>
        <v>220492</v>
      </c>
      <c r="Y17" s="273"/>
      <c r="Z17" s="130"/>
      <c r="AA17" s="273"/>
      <c r="AB17" s="283">
        <f t="shared" si="1"/>
        <v>146283</v>
      </c>
      <c r="AC17" s="278"/>
      <c r="AD17" s="278"/>
    </row>
    <row r="18" spans="1:30" x14ac:dyDescent="0.45">
      <c r="A18" s="276"/>
      <c r="C18" s="278"/>
      <c r="D18" s="278"/>
      <c r="E18" s="278"/>
      <c r="F18" s="278"/>
      <c r="G18" s="278"/>
      <c r="H18" s="278"/>
      <c r="I18" s="278"/>
      <c r="L18" s="276"/>
      <c r="M18" s="265"/>
      <c r="N18" s="278"/>
      <c r="O18" s="278"/>
      <c r="P18" s="278"/>
      <c r="Q18" s="278"/>
      <c r="R18" s="278"/>
      <c r="S18" s="278"/>
      <c r="T18" s="278"/>
      <c r="V18" s="276"/>
      <c r="W18" s="265"/>
      <c r="X18" s="278">
        <f t="shared" si="0"/>
        <v>0</v>
      </c>
      <c r="Y18" s="273"/>
      <c r="Z18" s="130"/>
      <c r="AA18" s="273"/>
      <c r="AB18" s="278">
        <f t="shared" si="1"/>
        <v>0</v>
      </c>
      <c r="AC18" s="278"/>
      <c r="AD18" s="278"/>
    </row>
    <row r="19" spans="1:30" x14ac:dyDescent="0.45">
      <c r="A19" s="279" t="s">
        <v>64</v>
      </c>
      <c r="C19" s="273"/>
      <c r="D19" s="273"/>
      <c r="E19" s="273"/>
      <c r="F19" s="273"/>
      <c r="G19" s="273"/>
      <c r="H19" s="273"/>
      <c r="I19" s="273"/>
      <c r="L19" s="279" t="s">
        <v>64</v>
      </c>
      <c r="M19" s="265"/>
      <c r="N19" s="273"/>
      <c r="O19" s="273"/>
      <c r="P19" s="273"/>
      <c r="Q19" s="273"/>
      <c r="R19" s="273"/>
      <c r="S19" s="273"/>
      <c r="T19" s="273"/>
      <c r="V19" s="279" t="s">
        <v>64</v>
      </c>
      <c r="W19" s="265"/>
      <c r="X19" s="273">
        <f t="shared" si="0"/>
        <v>0</v>
      </c>
      <c r="Y19" s="273"/>
      <c r="Z19" s="130"/>
      <c r="AA19" s="273"/>
      <c r="AB19" s="273">
        <f t="shared" si="1"/>
        <v>0</v>
      </c>
      <c r="AC19" s="273"/>
      <c r="AD19" s="273"/>
    </row>
    <row r="20" spans="1:30" x14ac:dyDescent="0.45">
      <c r="A20" s="271" t="s">
        <v>66</v>
      </c>
      <c r="B20" s="265">
        <v>4</v>
      </c>
      <c r="C20" s="272">
        <v>125552</v>
      </c>
      <c r="D20" s="273"/>
      <c r="E20" s="272">
        <v>118297</v>
      </c>
      <c r="F20" s="273"/>
      <c r="G20" s="272">
        <v>120722</v>
      </c>
      <c r="H20" s="273"/>
      <c r="I20" s="273">
        <v>112966</v>
      </c>
      <c r="L20" s="271" t="s">
        <v>66</v>
      </c>
      <c r="M20" s="265">
        <v>4</v>
      </c>
      <c r="N20" s="130">
        <v>65509</v>
      </c>
      <c r="O20" s="273"/>
      <c r="P20" s="130">
        <v>57187</v>
      </c>
      <c r="Q20" s="273"/>
      <c r="R20" s="130">
        <v>63484</v>
      </c>
      <c r="S20" s="273"/>
      <c r="T20" s="130">
        <v>54602</v>
      </c>
      <c r="V20" s="271" t="s">
        <v>66</v>
      </c>
      <c r="W20" s="265">
        <v>4</v>
      </c>
      <c r="X20" s="130">
        <f t="shared" si="0"/>
        <v>60043</v>
      </c>
      <c r="Y20" s="273"/>
      <c r="Z20" s="130"/>
      <c r="AA20" s="273"/>
      <c r="AB20" s="130">
        <f t="shared" si="1"/>
        <v>57238</v>
      </c>
      <c r="AC20" s="273"/>
      <c r="AD20" s="130"/>
    </row>
    <row r="21" spans="1:30" x14ac:dyDescent="0.45">
      <c r="A21" s="271" t="s">
        <v>65</v>
      </c>
      <c r="C21" s="272">
        <v>94495</v>
      </c>
      <c r="D21" s="273"/>
      <c r="E21" s="272">
        <v>109969</v>
      </c>
      <c r="F21" s="273"/>
      <c r="G21" s="280">
        <v>0</v>
      </c>
      <c r="H21" s="273"/>
      <c r="I21" s="273">
        <v>74383</v>
      </c>
      <c r="L21" s="271" t="s">
        <v>65</v>
      </c>
      <c r="M21" s="265"/>
      <c r="N21" s="130">
        <v>51389</v>
      </c>
      <c r="O21" s="273"/>
      <c r="P21" s="130">
        <v>50382</v>
      </c>
      <c r="Q21" s="273"/>
      <c r="R21" s="130">
        <v>0</v>
      </c>
      <c r="S21" s="273"/>
      <c r="T21" s="130">
        <v>29097</v>
      </c>
      <c r="V21" s="271" t="s">
        <v>65</v>
      </c>
      <c r="W21" s="265"/>
      <c r="X21" s="130">
        <f t="shared" si="0"/>
        <v>43106</v>
      </c>
      <c r="Y21" s="273"/>
      <c r="Z21" s="130"/>
      <c r="AA21" s="273"/>
      <c r="AB21" s="130">
        <f t="shared" si="1"/>
        <v>0</v>
      </c>
      <c r="AC21" s="273"/>
      <c r="AD21" s="130"/>
    </row>
    <row r="22" spans="1:30" x14ac:dyDescent="0.45">
      <c r="A22" s="271" t="s">
        <v>158</v>
      </c>
      <c r="B22" s="265">
        <v>3</v>
      </c>
      <c r="C22" s="272">
        <f>G22</f>
        <v>15036</v>
      </c>
      <c r="D22" s="273"/>
      <c r="E22" s="272">
        <v>0</v>
      </c>
      <c r="F22" s="273"/>
      <c r="G22" s="272">
        <v>15036</v>
      </c>
      <c r="H22" s="273"/>
      <c r="I22" s="273">
        <v>0</v>
      </c>
      <c r="L22" s="271" t="s">
        <v>158</v>
      </c>
      <c r="M22" s="265">
        <v>3</v>
      </c>
      <c r="N22" s="130">
        <v>8951</v>
      </c>
      <c r="O22" s="273"/>
      <c r="P22" s="130">
        <v>0</v>
      </c>
      <c r="Q22" s="273"/>
      <c r="R22" s="130">
        <v>8951</v>
      </c>
      <c r="S22" s="273"/>
      <c r="T22" s="130">
        <v>0</v>
      </c>
      <c r="V22" s="271" t="s">
        <v>158</v>
      </c>
      <c r="W22" s="265">
        <v>3</v>
      </c>
      <c r="X22" s="130">
        <f t="shared" si="0"/>
        <v>6085</v>
      </c>
      <c r="Y22" s="273"/>
      <c r="Z22" s="130"/>
      <c r="AA22" s="273"/>
      <c r="AB22" s="130">
        <f t="shared" si="1"/>
        <v>6085</v>
      </c>
      <c r="AC22" s="273"/>
      <c r="AD22" s="130"/>
    </row>
    <row r="23" spans="1:30" x14ac:dyDescent="0.45">
      <c r="A23" s="271" t="s">
        <v>67</v>
      </c>
      <c r="B23" s="281"/>
      <c r="C23" s="272">
        <v>69131</v>
      </c>
      <c r="D23" s="273"/>
      <c r="E23" s="272">
        <v>75252</v>
      </c>
      <c r="F23" s="273"/>
      <c r="G23" s="272">
        <v>21333</v>
      </c>
      <c r="H23" s="273"/>
      <c r="I23" s="273">
        <v>58505</v>
      </c>
      <c r="L23" s="271" t="s">
        <v>67</v>
      </c>
      <c r="M23" s="265"/>
      <c r="N23" s="130">
        <v>37878</v>
      </c>
      <c r="O23" s="273"/>
      <c r="P23" s="130">
        <v>34216</v>
      </c>
      <c r="Q23" s="273"/>
      <c r="R23" s="130">
        <v>11097</v>
      </c>
      <c r="S23" s="273"/>
      <c r="T23" s="130">
        <v>24060</v>
      </c>
      <c r="V23" s="271" t="s">
        <v>67</v>
      </c>
      <c r="W23" s="265"/>
      <c r="X23" s="130">
        <f t="shared" si="0"/>
        <v>31253</v>
      </c>
      <c r="Y23" s="273"/>
      <c r="Z23" s="130"/>
      <c r="AA23" s="273"/>
      <c r="AB23" s="130">
        <f t="shared" si="1"/>
        <v>10236</v>
      </c>
      <c r="AC23" s="273"/>
      <c r="AD23" s="130"/>
    </row>
    <row r="24" spans="1:30" x14ac:dyDescent="0.45">
      <c r="A24" s="271" t="s">
        <v>68</v>
      </c>
      <c r="C24" s="272">
        <v>140643</v>
      </c>
      <c r="D24" s="273"/>
      <c r="E24" s="272">
        <v>108429</v>
      </c>
      <c r="F24" s="273"/>
      <c r="G24" s="272">
        <v>116776</v>
      </c>
      <c r="H24" s="273"/>
      <c r="I24" s="273">
        <f>91969</f>
        <v>91969</v>
      </c>
      <c r="L24" s="271" t="s">
        <v>68</v>
      </c>
      <c r="M24" s="265"/>
      <c r="N24" s="130">
        <v>56596</v>
      </c>
      <c r="O24" s="273"/>
      <c r="P24" s="130">
        <v>54193</v>
      </c>
      <c r="Q24" s="273"/>
      <c r="R24" s="130">
        <v>43739</v>
      </c>
      <c r="S24" s="273"/>
      <c r="T24" s="130">
        <v>47599</v>
      </c>
      <c r="V24" s="271" t="s">
        <v>68</v>
      </c>
      <c r="W24" s="265"/>
      <c r="X24" s="130">
        <f t="shared" si="0"/>
        <v>84047</v>
      </c>
      <c r="Y24" s="273"/>
      <c r="Z24" s="130"/>
      <c r="AA24" s="273"/>
      <c r="AB24" s="130">
        <f t="shared" si="1"/>
        <v>73037</v>
      </c>
      <c r="AC24" s="273"/>
      <c r="AD24" s="130"/>
    </row>
    <row r="25" spans="1:30" x14ac:dyDescent="0.45">
      <c r="A25" s="271" t="s">
        <v>159</v>
      </c>
      <c r="C25" s="272">
        <v>42803</v>
      </c>
      <c r="D25" s="273"/>
      <c r="E25" s="272">
        <v>82212</v>
      </c>
      <c r="F25" s="273"/>
      <c r="G25" s="272">
        <v>42803</v>
      </c>
      <c r="H25" s="273"/>
      <c r="I25" s="273">
        <v>82212</v>
      </c>
      <c r="L25" s="271" t="s">
        <v>159</v>
      </c>
      <c r="M25" s="265"/>
      <c r="N25" s="130">
        <v>29995</v>
      </c>
      <c r="O25" s="273"/>
      <c r="P25" s="130">
        <v>55688</v>
      </c>
      <c r="Q25" s="273"/>
      <c r="R25" s="130">
        <v>29995</v>
      </c>
      <c r="S25" s="273"/>
      <c r="T25" s="130">
        <v>55688</v>
      </c>
      <c r="V25" s="271" t="s">
        <v>159</v>
      </c>
      <c r="W25" s="265"/>
      <c r="X25" s="130">
        <f t="shared" si="0"/>
        <v>12808</v>
      </c>
      <c r="Y25" s="273"/>
      <c r="Z25" s="130"/>
      <c r="AA25" s="273"/>
      <c r="AB25" s="130">
        <f t="shared" si="1"/>
        <v>12808</v>
      </c>
      <c r="AC25" s="273"/>
      <c r="AD25" s="130"/>
    </row>
    <row r="26" spans="1:30" x14ac:dyDescent="0.45">
      <c r="A26" s="271" t="s">
        <v>131</v>
      </c>
      <c r="C26" s="272">
        <v>-24158</v>
      </c>
      <c r="D26" s="273"/>
      <c r="E26" s="272">
        <v>-60453</v>
      </c>
      <c r="F26" s="273"/>
      <c r="G26" s="272">
        <v>-24311</v>
      </c>
      <c r="H26" s="273"/>
      <c r="I26" s="273">
        <v>-60453</v>
      </c>
      <c r="L26" s="271" t="s">
        <v>179</v>
      </c>
      <c r="M26" s="265"/>
      <c r="N26" s="130">
        <v>-7033</v>
      </c>
      <c r="O26" s="273"/>
      <c r="P26" s="130">
        <v>-60843</v>
      </c>
      <c r="Q26" s="273"/>
      <c r="R26" s="130">
        <v>-7081</v>
      </c>
      <c r="S26" s="273"/>
      <c r="T26" s="130">
        <v>-60843</v>
      </c>
      <c r="V26" s="271" t="s">
        <v>179</v>
      </c>
      <c r="W26" s="265"/>
      <c r="X26" s="130">
        <f t="shared" si="0"/>
        <v>-17125</v>
      </c>
      <c r="Y26" s="273"/>
      <c r="Z26" s="130"/>
      <c r="AA26" s="273"/>
      <c r="AB26" s="130">
        <f t="shared" si="1"/>
        <v>-17230</v>
      </c>
      <c r="AC26" s="273"/>
      <c r="AD26" s="130"/>
    </row>
    <row r="27" spans="1:30" x14ac:dyDescent="0.45">
      <c r="A27" s="271" t="s">
        <v>70</v>
      </c>
      <c r="B27" s="265">
        <v>4</v>
      </c>
      <c r="C27" s="274">
        <v>3858</v>
      </c>
      <c r="D27" s="282"/>
      <c r="E27" s="272">
        <v>1982</v>
      </c>
      <c r="F27" s="282"/>
      <c r="G27" s="274">
        <v>3276</v>
      </c>
      <c r="H27" s="282"/>
      <c r="I27" s="273">
        <v>2286</v>
      </c>
      <c r="L27" s="271" t="s">
        <v>70</v>
      </c>
      <c r="M27" s="265">
        <v>4</v>
      </c>
      <c r="N27" s="131">
        <v>2036</v>
      </c>
      <c r="O27" s="282"/>
      <c r="P27" s="131">
        <v>150</v>
      </c>
      <c r="Q27" s="282"/>
      <c r="R27" s="131">
        <v>1505</v>
      </c>
      <c r="S27" s="282"/>
      <c r="T27" s="131">
        <v>338</v>
      </c>
      <c r="V27" s="271" t="s">
        <v>70</v>
      </c>
      <c r="W27" s="265">
        <v>4</v>
      </c>
      <c r="X27" s="131">
        <f t="shared" si="0"/>
        <v>1822</v>
      </c>
      <c r="Y27" s="273"/>
      <c r="Z27" s="130"/>
      <c r="AA27" s="273"/>
      <c r="AB27" s="131">
        <f t="shared" si="1"/>
        <v>1771</v>
      </c>
      <c r="AC27" s="282"/>
      <c r="AD27" s="130"/>
    </row>
    <row r="28" spans="1:30" x14ac:dyDescent="0.45">
      <c r="A28" s="276" t="s">
        <v>71</v>
      </c>
      <c r="B28" s="264"/>
      <c r="C28" s="283">
        <f>SUM(C20:C27)</f>
        <v>467360</v>
      </c>
      <c r="D28" s="278"/>
      <c r="E28" s="283">
        <f>SUM(E20:E27)</f>
        <v>435688</v>
      </c>
      <c r="F28" s="278"/>
      <c r="G28" s="283">
        <f>SUM(G20:G27)</f>
        <v>295635</v>
      </c>
      <c r="H28" s="278"/>
      <c r="I28" s="283">
        <f>SUM(I20:I27)</f>
        <v>361868</v>
      </c>
      <c r="L28" s="276" t="s">
        <v>71</v>
      </c>
      <c r="M28" s="264"/>
      <c r="N28" s="283">
        <v>245321</v>
      </c>
      <c r="O28" s="278"/>
      <c r="P28" s="283">
        <v>190973</v>
      </c>
      <c r="Q28" s="278"/>
      <c r="R28" s="283">
        <v>151690</v>
      </c>
      <c r="S28" s="278"/>
      <c r="T28" s="283">
        <v>150541</v>
      </c>
      <c r="V28" s="276" t="s">
        <v>71</v>
      </c>
      <c r="W28" s="264"/>
      <c r="X28" s="283">
        <f t="shared" si="0"/>
        <v>222039</v>
      </c>
      <c r="Y28" s="273"/>
      <c r="Z28" s="130"/>
      <c r="AA28" s="273"/>
      <c r="AB28" s="283">
        <f t="shared" si="1"/>
        <v>143945</v>
      </c>
      <c r="AC28" s="278"/>
      <c r="AD28" s="278"/>
    </row>
    <row r="29" spans="1:30" x14ac:dyDescent="0.45">
      <c r="A29" s="276"/>
      <c r="C29" s="278"/>
      <c r="D29" s="278"/>
      <c r="E29" s="278"/>
      <c r="F29" s="278"/>
      <c r="G29" s="278"/>
      <c r="H29" s="278"/>
      <c r="I29" s="278"/>
      <c r="L29" s="276"/>
      <c r="M29" s="265"/>
      <c r="N29" s="278"/>
      <c r="O29" s="278"/>
      <c r="P29" s="278"/>
      <c r="Q29" s="278"/>
      <c r="R29" s="278"/>
      <c r="S29" s="278"/>
      <c r="T29" s="278"/>
      <c r="V29" s="276"/>
      <c r="W29" s="265"/>
      <c r="X29" s="278">
        <f t="shared" si="0"/>
        <v>0</v>
      </c>
      <c r="Y29" s="273"/>
      <c r="Z29" s="130"/>
      <c r="AA29" s="273"/>
      <c r="AB29" s="278">
        <f t="shared" si="1"/>
        <v>0</v>
      </c>
      <c r="AC29" s="278"/>
      <c r="AD29" s="278"/>
    </row>
    <row r="30" spans="1:30" x14ac:dyDescent="0.45">
      <c r="A30" s="71" t="s">
        <v>72</v>
      </c>
      <c r="B30" s="265">
        <v>12</v>
      </c>
      <c r="C30" s="284">
        <f>C17-C28</f>
        <v>10858</v>
      </c>
      <c r="D30" s="284"/>
      <c r="E30" s="284">
        <f>E17-E28</f>
        <v>112250</v>
      </c>
      <c r="F30" s="284"/>
      <c r="G30" s="284">
        <f>G17-G28</f>
        <v>17147</v>
      </c>
      <c r="H30" s="284"/>
      <c r="I30" s="284">
        <f>I17-I28</f>
        <v>126124</v>
      </c>
      <c r="L30" s="71" t="s">
        <v>72</v>
      </c>
      <c r="M30" s="265">
        <v>12</v>
      </c>
      <c r="N30" s="284">
        <v>12405</v>
      </c>
      <c r="O30" s="284"/>
      <c r="P30" s="284">
        <v>69014</v>
      </c>
      <c r="Q30" s="284"/>
      <c r="R30" s="284">
        <v>14809</v>
      </c>
      <c r="S30" s="284"/>
      <c r="T30" s="284">
        <v>72243</v>
      </c>
      <c r="V30" s="71" t="s">
        <v>72</v>
      </c>
      <c r="W30" s="265">
        <v>12</v>
      </c>
      <c r="X30" s="284">
        <f t="shared" si="0"/>
        <v>-1547</v>
      </c>
      <c r="Y30" s="273"/>
      <c r="Z30" s="130"/>
      <c r="AA30" s="273"/>
      <c r="AB30" s="284">
        <f t="shared" si="1"/>
        <v>2338</v>
      </c>
      <c r="AC30" s="284"/>
      <c r="AD30" s="317"/>
    </row>
    <row r="31" spans="1:30" x14ac:dyDescent="0.45">
      <c r="A31" s="271" t="s">
        <v>73</v>
      </c>
      <c r="B31" s="265">
        <v>3</v>
      </c>
      <c r="C31" s="273">
        <f>-4880+1373</f>
        <v>-3507</v>
      </c>
      <c r="D31" s="273"/>
      <c r="E31" s="272">
        <f>-24523-451</f>
        <v>-24974</v>
      </c>
      <c r="F31" s="273"/>
      <c r="G31" s="273">
        <f>-5930+1373</f>
        <v>-4557</v>
      </c>
      <c r="H31" s="273"/>
      <c r="I31" s="273">
        <f>-27493-451</f>
        <v>-27944</v>
      </c>
      <c r="L31" s="271" t="s">
        <v>73</v>
      </c>
      <c r="M31" s="265">
        <v>3</v>
      </c>
      <c r="N31" s="130">
        <v>-3504</v>
      </c>
      <c r="O31" s="273"/>
      <c r="P31" s="273">
        <v>-14612</v>
      </c>
      <c r="Q31" s="273"/>
      <c r="R31" s="273">
        <v>-3779</v>
      </c>
      <c r="S31" s="273"/>
      <c r="T31" s="273">
        <v>-15828</v>
      </c>
      <c r="V31" s="271" t="s">
        <v>73</v>
      </c>
      <c r="W31" s="265">
        <v>3</v>
      </c>
      <c r="X31" s="130">
        <f t="shared" si="0"/>
        <v>-3</v>
      </c>
      <c r="Y31" s="273"/>
      <c r="Z31" s="130"/>
      <c r="AA31" s="273"/>
      <c r="AB31" s="130">
        <f t="shared" si="1"/>
        <v>-778</v>
      </c>
      <c r="AC31" s="273"/>
      <c r="AD31" s="273"/>
    </row>
    <row r="32" spans="1:30" ht="22.5" thickBot="1" x14ac:dyDescent="0.5">
      <c r="A32" s="276" t="s">
        <v>74</v>
      </c>
      <c r="C32" s="285">
        <f>SUM(C30:C31)</f>
        <v>7351</v>
      </c>
      <c r="D32" s="284"/>
      <c r="E32" s="285">
        <f>SUM(E30:E31)</f>
        <v>87276</v>
      </c>
      <c r="F32" s="284"/>
      <c r="G32" s="285">
        <f>SUM(G30:G31)</f>
        <v>12590</v>
      </c>
      <c r="H32" s="284"/>
      <c r="I32" s="285">
        <f>SUM(I30:I31)</f>
        <v>98180</v>
      </c>
      <c r="L32" s="276" t="s">
        <v>74</v>
      </c>
      <c r="M32" s="265"/>
      <c r="N32" s="285">
        <v>8901</v>
      </c>
      <c r="O32" s="284"/>
      <c r="P32" s="285">
        <v>54402</v>
      </c>
      <c r="Q32" s="284"/>
      <c r="R32" s="285">
        <v>11030</v>
      </c>
      <c r="S32" s="284"/>
      <c r="T32" s="285">
        <v>56415</v>
      </c>
      <c r="V32" s="276" t="s">
        <v>74</v>
      </c>
      <c r="W32" s="265"/>
      <c r="X32" s="285">
        <f t="shared" si="0"/>
        <v>-1550</v>
      </c>
      <c r="Y32" s="273"/>
      <c r="Z32" s="130"/>
      <c r="AA32" s="273"/>
      <c r="AB32" s="285">
        <f t="shared" si="1"/>
        <v>1560</v>
      </c>
      <c r="AC32" s="284"/>
      <c r="AD32" s="317"/>
    </row>
    <row r="33" spans="1:30" ht="22.5" thickTop="1" x14ac:dyDescent="0.45">
      <c r="A33" s="261"/>
      <c r="C33" s="273"/>
      <c r="D33" s="273"/>
      <c r="E33" s="273"/>
      <c r="F33" s="273"/>
      <c r="G33" s="273"/>
      <c r="H33" s="273"/>
      <c r="I33" s="273"/>
      <c r="L33" s="261"/>
      <c r="M33" s="265"/>
      <c r="N33" s="273"/>
      <c r="O33" s="273"/>
      <c r="P33" s="273"/>
      <c r="Q33" s="273"/>
      <c r="R33" s="273"/>
      <c r="S33" s="273"/>
      <c r="T33" s="273"/>
      <c r="V33" s="261"/>
      <c r="W33" s="265"/>
      <c r="X33" s="273">
        <f t="shared" si="0"/>
        <v>0</v>
      </c>
      <c r="Y33" s="273"/>
      <c r="Z33" s="130"/>
      <c r="AA33" s="273"/>
      <c r="AB33" s="273">
        <f t="shared" si="1"/>
        <v>0</v>
      </c>
      <c r="AC33" s="273"/>
      <c r="AD33" s="273"/>
    </row>
    <row r="34" spans="1:30" x14ac:dyDescent="0.45">
      <c r="A34" s="276" t="s">
        <v>132</v>
      </c>
      <c r="C34" s="273"/>
      <c r="D34" s="273"/>
      <c r="E34" s="273"/>
      <c r="F34" s="273"/>
      <c r="G34" s="273"/>
      <c r="H34" s="273"/>
      <c r="I34" s="273"/>
      <c r="L34" s="276" t="s">
        <v>132</v>
      </c>
      <c r="M34" s="265"/>
      <c r="N34" s="273"/>
      <c r="O34" s="273"/>
      <c r="P34" s="273"/>
      <c r="Q34" s="273"/>
      <c r="R34" s="273"/>
      <c r="S34" s="273"/>
      <c r="T34" s="273"/>
      <c r="V34" s="276" t="s">
        <v>132</v>
      </c>
      <c r="W34" s="265"/>
      <c r="X34" s="273">
        <f t="shared" si="0"/>
        <v>0</v>
      </c>
      <c r="Y34" s="273"/>
      <c r="Z34" s="130"/>
      <c r="AA34" s="273"/>
      <c r="AB34" s="273">
        <f t="shared" si="1"/>
        <v>0</v>
      </c>
      <c r="AC34" s="273"/>
      <c r="AD34" s="273"/>
    </row>
    <row r="35" spans="1:30" x14ac:dyDescent="0.45">
      <c r="A35" s="9" t="s">
        <v>76</v>
      </c>
      <c r="C35" s="273"/>
      <c r="D35" s="273"/>
      <c r="E35" s="273"/>
      <c r="F35" s="273"/>
      <c r="G35" s="273"/>
      <c r="H35" s="273"/>
      <c r="I35" s="273"/>
      <c r="L35" s="9" t="s">
        <v>76</v>
      </c>
      <c r="M35" s="265"/>
      <c r="N35" s="273"/>
      <c r="O35" s="273"/>
      <c r="P35" s="273"/>
      <c r="Q35" s="273"/>
      <c r="R35" s="273"/>
      <c r="S35" s="273"/>
      <c r="T35" s="273"/>
      <c r="V35" s="9" t="s">
        <v>76</v>
      </c>
      <c r="W35" s="265"/>
      <c r="X35" s="273">
        <f t="shared" si="0"/>
        <v>0</v>
      </c>
      <c r="Y35" s="273"/>
      <c r="Z35" s="130"/>
      <c r="AA35" s="273"/>
      <c r="AB35" s="273">
        <f t="shared" si="1"/>
        <v>0</v>
      </c>
      <c r="AC35" s="273"/>
      <c r="AD35" s="273"/>
    </row>
    <row r="36" spans="1:30" x14ac:dyDescent="0.45">
      <c r="A36" s="9" t="s">
        <v>77</v>
      </c>
      <c r="C36" s="273"/>
      <c r="D36" s="273"/>
      <c r="E36" s="273"/>
      <c r="F36" s="273"/>
      <c r="G36" s="273"/>
      <c r="H36" s="273"/>
      <c r="I36" s="273"/>
      <c r="L36" s="9" t="s">
        <v>77</v>
      </c>
      <c r="M36" s="265"/>
      <c r="N36" s="273"/>
      <c r="O36" s="273"/>
      <c r="P36" s="273"/>
      <c r="Q36" s="273"/>
      <c r="R36" s="273"/>
      <c r="S36" s="273"/>
      <c r="T36" s="273"/>
      <c r="V36" s="9" t="s">
        <v>77</v>
      </c>
      <c r="W36" s="265"/>
      <c r="X36" s="273">
        <f t="shared" si="0"/>
        <v>0</v>
      </c>
      <c r="Y36" s="273"/>
      <c r="Z36" s="130"/>
      <c r="AA36" s="273"/>
      <c r="AB36" s="273">
        <f t="shared" si="1"/>
        <v>0</v>
      </c>
      <c r="AC36" s="273"/>
      <c r="AD36" s="273"/>
    </row>
    <row r="37" spans="1:30" x14ac:dyDescent="0.45">
      <c r="A37" t="s">
        <v>133</v>
      </c>
      <c r="C37" s="286"/>
      <c r="D37" s="282"/>
      <c r="E37" s="286"/>
      <c r="F37" s="282"/>
      <c r="G37" s="286"/>
      <c r="H37" s="282"/>
      <c r="I37" s="286"/>
      <c r="L37" t="s">
        <v>133</v>
      </c>
      <c r="M37" s="265"/>
      <c r="N37" s="286"/>
      <c r="O37" s="282"/>
      <c r="P37" s="286"/>
      <c r="Q37" s="282"/>
      <c r="R37" s="286"/>
      <c r="S37" s="282"/>
      <c r="T37" s="286"/>
      <c r="V37" t="s">
        <v>133</v>
      </c>
      <c r="W37" s="265"/>
      <c r="X37" s="286">
        <f t="shared" si="0"/>
        <v>0</v>
      </c>
      <c r="Y37" s="273"/>
      <c r="Z37" s="130"/>
      <c r="AA37" s="273"/>
      <c r="AB37" s="286">
        <f t="shared" si="1"/>
        <v>0</v>
      </c>
      <c r="AC37" s="282"/>
      <c r="AD37" s="318"/>
    </row>
    <row r="38" spans="1:30" x14ac:dyDescent="0.45">
      <c r="A38" t="s">
        <v>78</v>
      </c>
      <c r="C38" s="273">
        <v>4114</v>
      </c>
      <c r="D38" s="282"/>
      <c r="E38" s="273">
        <v>355</v>
      </c>
      <c r="F38" s="282"/>
      <c r="G38" s="273">
        <v>3298</v>
      </c>
      <c r="H38" s="282"/>
      <c r="I38" s="286">
        <v>355</v>
      </c>
      <c r="L38" t="s">
        <v>78</v>
      </c>
      <c r="M38" s="265"/>
      <c r="N38" s="130">
        <v>4114</v>
      </c>
      <c r="O38" s="282"/>
      <c r="P38" s="273">
        <v>0</v>
      </c>
      <c r="Q38" s="282"/>
      <c r="R38" s="273">
        <v>3298</v>
      </c>
      <c r="S38" s="282"/>
      <c r="T38" s="286">
        <v>0</v>
      </c>
      <c r="V38" t="s">
        <v>78</v>
      </c>
      <c r="W38" s="265"/>
      <c r="X38" s="130">
        <f t="shared" si="0"/>
        <v>0</v>
      </c>
      <c r="Y38" s="273"/>
      <c r="Z38" s="130"/>
      <c r="AA38" s="273"/>
      <c r="AB38" s="130">
        <f t="shared" si="1"/>
        <v>0</v>
      </c>
      <c r="AC38" s="282"/>
      <c r="AD38" s="318"/>
    </row>
    <row r="39" spans="1:30" x14ac:dyDescent="0.45">
      <c r="A39" t="s">
        <v>79</v>
      </c>
      <c r="C39" s="286"/>
      <c r="D39" s="282"/>
      <c r="E39" s="286"/>
      <c r="F39" s="282"/>
      <c r="G39" s="286"/>
      <c r="H39" s="282"/>
      <c r="I39" s="286"/>
      <c r="L39" t="s">
        <v>79</v>
      </c>
      <c r="M39" s="265"/>
      <c r="N39" s="286"/>
      <c r="O39" s="282"/>
      <c r="P39" s="286"/>
      <c r="Q39" s="282"/>
      <c r="R39" s="286"/>
      <c r="S39" s="282"/>
      <c r="T39" s="286"/>
      <c r="V39" t="s">
        <v>79</v>
      </c>
      <c r="W39" s="265"/>
      <c r="X39" s="286">
        <f t="shared" si="0"/>
        <v>0</v>
      </c>
      <c r="Y39" s="273"/>
      <c r="Z39" s="130"/>
      <c r="AA39" s="273"/>
      <c r="AB39" s="286">
        <f t="shared" si="1"/>
        <v>0</v>
      </c>
      <c r="AC39" s="282"/>
      <c r="AD39" s="318"/>
    </row>
    <row r="40" spans="1:30" x14ac:dyDescent="0.45">
      <c r="A40" t="s">
        <v>77</v>
      </c>
      <c r="C40" s="275">
        <v>-823</v>
      </c>
      <c r="D40" s="273"/>
      <c r="E40" s="287">
        <v>-71</v>
      </c>
      <c r="F40" s="273"/>
      <c r="G40" s="275">
        <v>-660</v>
      </c>
      <c r="H40" s="273"/>
      <c r="I40" s="287">
        <v>-71</v>
      </c>
      <c r="L40" t="s">
        <v>77</v>
      </c>
      <c r="M40" s="265"/>
      <c r="N40" s="131">
        <v>-823</v>
      </c>
      <c r="O40" s="273"/>
      <c r="P40" s="275">
        <v>0</v>
      </c>
      <c r="Q40" s="273"/>
      <c r="R40" s="275">
        <v>-660</v>
      </c>
      <c r="S40" s="273"/>
      <c r="T40" s="287">
        <v>0</v>
      </c>
      <c r="V40" t="s">
        <v>77</v>
      </c>
      <c r="W40" s="265"/>
      <c r="X40" s="131">
        <f t="shared" si="0"/>
        <v>0</v>
      </c>
      <c r="Y40" s="273"/>
      <c r="Z40" s="130"/>
      <c r="AA40" s="273"/>
      <c r="AB40" s="131">
        <f t="shared" si="1"/>
        <v>0</v>
      </c>
      <c r="AC40" s="273"/>
      <c r="AD40" s="318"/>
    </row>
    <row r="41" spans="1:30" x14ac:dyDescent="0.45">
      <c r="A41" s="276" t="s">
        <v>80</v>
      </c>
      <c r="C41" s="288"/>
      <c r="D41" s="273"/>
      <c r="E41" s="286"/>
      <c r="F41" s="273"/>
      <c r="G41" s="286"/>
      <c r="H41" s="273"/>
      <c r="I41" s="286"/>
      <c r="L41" s="276" t="s">
        <v>80</v>
      </c>
      <c r="M41" s="265"/>
      <c r="N41" s="288"/>
      <c r="O41" s="273"/>
      <c r="P41" s="286"/>
      <c r="Q41" s="273"/>
      <c r="R41" s="286"/>
      <c r="S41" s="273"/>
      <c r="T41" s="286"/>
      <c r="V41" s="276" t="s">
        <v>80</v>
      </c>
      <c r="W41" s="265"/>
      <c r="X41" s="288">
        <f t="shared" si="0"/>
        <v>0</v>
      </c>
      <c r="Y41" s="273"/>
      <c r="Z41" s="130"/>
      <c r="AA41" s="273"/>
      <c r="AB41" s="288">
        <f t="shared" si="1"/>
        <v>0</v>
      </c>
      <c r="AC41" s="273"/>
      <c r="AD41" s="318"/>
    </row>
    <row r="42" spans="1:30" x14ac:dyDescent="0.45">
      <c r="A42" s="276" t="s">
        <v>77</v>
      </c>
      <c r="C42" s="284">
        <f>SUM(C38:C41)</f>
        <v>3291</v>
      </c>
      <c r="D42" s="278"/>
      <c r="E42" s="284">
        <f>SUM(E38:E40)</f>
        <v>284</v>
      </c>
      <c r="F42" s="278"/>
      <c r="G42" s="284">
        <f>SUM(G38:G41)</f>
        <v>2638</v>
      </c>
      <c r="H42" s="278"/>
      <c r="I42" s="284">
        <f>SUM(I38:I40)</f>
        <v>284</v>
      </c>
      <c r="L42" s="276" t="s">
        <v>77</v>
      </c>
      <c r="M42" s="265"/>
      <c r="N42" s="284">
        <v>3291</v>
      </c>
      <c r="O42" s="278"/>
      <c r="P42" s="284">
        <v>0</v>
      </c>
      <c r="Q42" s="278"/>
      <c r="R42" s="284">
        <v>2638</v>
      </c>
      <c r="S42" s="278"/>
      <c r="T42" s="284">
        <v>0</v>
      </c>
      <c r="V42" s="276" t="s">
        <v>77</v>
      </c>
      <c r="W42" s="265"/>
      <c r="X42" s="284">
        <f t="shared" si="0"/>
        <v>0</v>
      </c>
      <c r="Y42" s="273"/>
      <c r="Z42" s="130"/>
      <c r="AA42" s="273"/>
      <c r="AB42" s="284">
        <f t="shared" si="1"/>
        <v>0</v>
      </c>
      <c r="AC42" s="278"/>
      <c r="AD42" s="317"/>
    </row>
    <row r="43" spans="1:30" x14ac:dyDescent="0.45">
      <c r="A43" s="2" t="s">
        <v>176</v>
      </c>
      <c r="C43" s="289">
        <f>SUM(C38:C40)</f>
        <v>3291</v>
      </c>
      <c r="D43" s="290"/>
      <c r="E43" s="289">
        <f>SUM(E37:E40)</f>
        <v>284</v>
      </c>
      <c r="F43" s="290"/>
      <c r="G43" s="289">
        <f>SUM(G38:G40)</f>
        <v>2638</v>
      </c>
      <c r="H43" s="290"/>
      <c r="I43" s="289">
        <f>SUM(I37:I40)</f>
        <v>284</v>
      </c>
      <c r="L43" s="2" t="s">
        <v>176</v>
      </c>
      <c r="M43" s="265"/>
      <c r="N43" s="289">
        <v>3291</v>
      </c>
      <c r="O43" s="290"/>
      <c r="P43" s="289">
        <v>0</v>
      </c>
      <c r="Q43" s="290"/>
      <c r="R43" s="289">
        <v>2638</v>
      </c>
      <c r="S43" s="290"/>
      <c r="T43" s="289">
        <v>0</v>
      </c>
      <c r="V43" s="2" t="s">
        <v>176</v>
      </c>
      <c r="W43" s="265"/>
      <c r="X43" s="289">
        <f t="shared" si="0"/>
        <v>0</v>
      </c>
      <c r="Y43" s="273"/>
      <c r="Z43" s="130"/>
      <c r="AA43" s="273"/>
      <c r="AB43" s="289">
        <f t="shared" si="1"/>
        <v>0</v>
      </c>
      <c r="AC43" s="290"/>
      <c r="AD43" s="319"/>
    </row>
    <row r="44" spans="1:30" ht="22.5" thickBot="1" x14ac:dyDescent="0.5">
      <c r="A44" s="261" t="s">
        <v>134</v>
      </c>
      <c r="C44" s="291">
        <f>C32+C43</f>
        <v>10642</v>
      </c>
      <c r="D44" s="273"/>
      <c r="E44" s="291">
        <f>E32+E43</f>
        <v>87560</v>
      </c>
      <c r="F44" s="273"/>
      <c r="G44" s="291">
        <f>G32+G43</f>
        <v>15228</v>
      </c>
      <c r="H44" s="273"/>
      <c r="I44" s="291">
        <f>I32+I43</f>
        <v>98464</v>
      </c>
      <c r="L44" s="261" t="s">
        <v>134</v>
      </c>
      <c r="M44" s="265"/>
      <c r="N44" s="291">
        <v>12192</v>
      </c>
      <c r="O44" s="273"/>
      <c r="P44" s="291">
        <v>54402</v>
      </c>
      <c r="Q44" s="273"/>
      <c r="R44" s="291">
        <v>13668</v>
      </c>
      <c r="S44" s="273"/>
      <c r="T44" s="291">
        <v>56415</v>
      </c>
      <c r="V44" s="261" t="s">
        <v>134</v>
      </c>
      <c r="W44" s="265"/>
      <c r="X44" s="291">
        <f t="shared" si="0"/>
        <v>-1550</v>
      </c>
      <c r="Y44" s="273"/>
      <c r="Z44" s="130"/>
      <c r="AA44" s="273"/>
      <c r="AB44" s="291">
        <f t="shared" si="1"/>
        <v>1560</v>
      </c>
      <c r="AC44" s="273"/>
      <c r="AD44" s="278"/>
    </row>
    <row r="45" spans="1:30" ht="24" thickTop="1" x14ac:dyDescent="0.5">
      <c r="A45" s="292" t="s">
        <v>168</v>
      </c>
      <c r="B45" s="292"/>
      <c r="C45" s="292"/>
      <c r="D45" s="292"/>
      <c r="E45" s="292"/>
      <c r="F45" s="292"/>
      <c r="G45" s="261"/>
      <c r="H45" s="261"/>
      <c r="I45" s="261"/>
      <c r="L45" s="262" t="s">
        <v>168</v>
      </c>
      <c r="M45" s="262"/>
      <c r="N45" s="262"/>
      <c r="O45" s="262"/>
      <c r="P45" s="262"/>
      <c r="Q45" s="262"/>
      <c r="R45" s="261"/>
      <c r="S45" s="261"/>
      <c r="T45" s="261"/>
      <c r="V45" s="262" t="s">
        <v>168</v>
      </c>
      <c r="W45" s="262"/>
      <c r="X45" s="262"/>
      <c r="Y45" s="262"/>
      <c r="Z45" s="262"/>
      <c r="AA45" s="262"/>
      <c r="AB45" s="262"/>
      <c r="AC45" s="261"/>
      <c r="AD45" s="261"/>
    </row>
    <row r="46" spans="1:30" ht="23.25" x14ac:dyDescent="0.5">
      <c r="A46" s="293" t="s">
        <v>152</v>
      </c>
      <c r="B46" s="292"/>
      <c r="C46" s="292"/>
      <c r="D46" s="292"/>
      <c r="E46" s="292"/>
      <c r="F46" s="292"/>
      <c r="G46" s="261"/>
      <c r="H46" s="261"/>
      <c r="I46" s="261"/>
      <c r="L46" s="293" t="s">
        <v>152</v>
      </c>
      <c r="M46" s="292"/>
      <c r="N46" s="292"/>
      <c r="O46" s="292"/>
      <c r="P46" s="292"/>
      <c r="Q46" s="292"/>
      <c r="R46" s="261"/>
      <c r="S46" s="261"/>
      <c r="T46" s="261"/>
      <c r="V46" s="293" t="s">
        <v>152</v>
      </c>
      <c r="W46" s="292"/>
      <c r="X46" s="292"/>
      <c r="Y46" s="292"/>
      <c r="Z46" s="292"/>
      <c r="AA46" s="292"/>
      <c r="AB46" s="292"/>
      <c r="AC46" s="261"/>
      <c r="AD46" s="261"/>
    </row>
    <row r="47" spans="1:30" ht="23.25" x14ac:dyDescent="0.5">
      <c r="A47" s="127" t="s">
        <v>55</v>
      </c>
      <c r="B47" s="262"/>
      <c r="C47" s="261"/>
      <c r="D47" s="261"/>
      <c r="E47" s="261"/>
      <c r="F47" s="261"/>
      <c r="G47" s="261"/>
      <c r="H47" s="261"/>
      <c r="I47" s="261"/>
      <c r="L47" s="127" t="s">
        <v>55</v>
      </c>
      <c r="M47" s="262"/>
      <c r="N47" s="261"/>
      <c r="O47" s="261"/>
      <c r="P47" s="261"/>
      <c r="Q47" s="261"/>
      <c r="R47" s="261"/>
      <c r="S47" s="261"/>
      <c r="T47" s="261"/>
      <c r="V47" s="127" t="s">
        <v>55</v>
      </c>
      <c r="W47" s="262"/>
      <c r="X47" s="261"/>
      <c r="Y47" s="261"/>
      <c r="Z47" s="261"/>
      <c r="AA47" s="261"/>
      <c r="AB47" s="261"/>
      <c r="AC47" s="261"/>
      <c r="AD47" s="261"/>
    </row>
    <row r="48" spans="1:30" ht="23.25" x14ac:dyDescent="0.5">
      <c r="A48" s="262"/>
      <c r="B48" s="262"/>
      <c r="C48" s="261"/>
      <c r="D48" s="261"/>
      <c r="E48" s="261"/>
      <c r="F48" s="261"/>
      <c r="G48" s="261"/>
      <c r="H48" s="261"/>
      <c r="I48" s="261"/>
      <c r="L48" s="262"/>
      <c r="M48" s="262"/>
      <c r="N48" s="261"/>
      <c r="O48" s="261"/>
      <c r="P48" s="261"/>
      <c r="Q48" s="261"/>
      <c r="R48" s="261"/>
      <c r="S48" s="261"/>
      <c r="T48" s="261"/>
      <c r="V48" s="262"/>
      <c r="W48" s="262"/>
      <c r="X48" s="261"/>
      <c r="Y48" s="261"/>
      <c r="Z48" s="261"/>
      <c r="AA48" s="261"/>
      <c r="AB48" s="261"/>
      <c r="AC48" s="261"/>
      <c r="AD48" s="261"/>
    </row>
    <row r="49" spans="1:30" x14ac:dyDescent="0.45">
      <c r="A49" s="263"/>
      <c r="B49" s="264"/>
      <c r="C49" s="450" t="s">
        <v>2</v>
      </c>
      <c r="D49" s="450"/>
      <c r="E49" s="450"/>
      <c r="F49" s="261"/>
      <c r="G49" s="450" t="s">
        <v>3</v>
      </c>
      <c r="H49" s="450"/>
      <c r="I49" s="450"/>
      <c r="L49" s="263"/>
      <c r="M49" s="264"/>
      <c r="N49" s="261" t="s">
        <v>2</v>
      </c>
      <c r="O49" s="261"/>
      <c r="P49" s="261"/>
      <c r="Q49" s="261"/>
      <c r="R49" s="261" t="s">
        <v>3</v>
      </c>
      <c r="S49" s="261"/>
      <c r="T49" s="261"/>
      <c r="V49" s="263"/>
      <c r="W49" s="264"/>
      <c r="X49" s="261" t="s">
        <v>2</v>
      </c>
      <c r="Y49" s="261"/>
      <c r="Z49" s="261"/>
      <c r="AA49" s="261"/>
      <c r="AB49" s="261" t="s">
        <v>3</v>
      </c>
      <c r="AC49" s="261"/>
      <c r="AD49" s="261"/>
    </row>
    <row r="50" spans="1:30" x14ac:dyDescent="0.45">
      <c r="A50" s="263"/>
      <c r="B50" s="264"/>
      <c r="C50" s="451" t="s">
        <v>173</v>
      </c>
      <c r="D50" s="451"/>
      <c r="E50" s="451"/>
      <c r="F50" s="261"/>
      <c r="G50" s="451" t="s">
        <v>173</v>
      </c>
      <c r="H50" s="451"/>
      <c r="I50" s="451"/>
      <c r="L50" s="263"/>
      <c r="M50" s="264"/>
      <c r="N50" s="263" t="s">
        <v>108</v>
      </c>
      <c r="O50" s="263"/>
      <c r="P50" s="263"/>
      <c r="Q50" s="261"/>
      <c r="R50" s="263" t="s">
        <v>108</v>
      </c>
      <c r="S50" s="263"/>
      <c r="T50" s="263"/>
      <c r="V50" s="263"/>
      <c r="W50" s="264"/>
      <c r="X50" s="263" t="s">
        <v>108</v>
      </c>
      <c r="Y50" s="263"/>
      <c r="Z50" s="263"/>
      <c r="AA50" s="261"/>
      <c r="AB50" s="263" t="s">
        <v>108</v>
      </c>
      <c r="AC50" s="263"/>
      <c r="AD50" s="263"/>
    </row>
    <row r="51" spans="1:30" x14ac:dyDescent="0.45">
      <c r="A51" s="263"/>
      <c r="B51" s="264"/>
      <c r="C51" s="451" t="s">
        <v>171</v>
      </c>
      <c r="D51" s="451"/>
      <c r="E51" s="451"/>
      <c r="F51" s="261"/>
      <c r="G51" s="451" t="s">
        <v>171</v>
      </c>
      <c r="H51" s="451"/>
      <c r="I51" s="451"/>
      <c r="L51" s="263"/>
      <c r="M51" s="264"/>
      <c r="N51" s="263" t="s">
        <v>171</v>
      </c>
      <c r="O51" s="263"/>
      <c r="P51" s="263"/>
      <c r="Q51" s="261"/>
      <c r="R51" s="263" t="s">
        <v>171</v>
      </c>
      <c r="S51" s="263"/>
      <c r="T51" s="263"/>
      <c r="V51" s="263"/>
      <c r="W51" s="264"/>
      <c r="X51" s="263" t="s">
        <v>171</v>
      </c>
      <c r="Y51" s="263"/>
      <c r="Z51" s="263"/>
      <c r="AA51" s="261"/>
      <c r="AB51" s="263" t="s">
        <v>171</v>
      </c>
      <c r="AC51" s="263"/>
      <c r="AD51" s="263"/>
    </row>
    <row r="52" spans="1:30" x14ac:dyDescent="0.45">
      <c r="A52" s="263"/>
      <c r="B52" s="265" t="s">
        <v>7</v>
      </c>
      <c r="C52" s="266" t="s">
        <v>174</v>
      </c>
      <c r="D52" s="267"/>
      <c r="E52" s="266" t="s">
        <v>56</v>
      </c>
      <c r="F52" s="267"/>
      <c r="G52" s="266" t="s">
        <v>174</v>
      </c>
      <c r="H52" s="267"/>
      <c r="I52" s="266" t="s">
        <v>56</v>
      </c>
      <c r="L52" s="263"/>
      <c r="M52" s="265" t="s">
        <v>7</v>
      </c>
      <c r="N52" s="266" t="s">
        <v>174</v>
      </c>
      <c r="O52" s="267"/>
      <c r="P52" s="266" t="s">
        <v>56</v>
      </c>
      <c r="Q52" s="267"/>
      <c r="R52" s="266" t="s">
        <v>174</v>
      </c>
      <c r="S52" s="267"/>
      <c r="T52" s="266" t="s">
        <v>56</v>
      </c>
      <c r="V52" s="263"/>
      <c r="W52" s="265" t="s">
        <v>7</v>
      </c>
      <c r="X52" s="266" t="s">
        <v>174</v>
      </c>
      <c r="Y52" s="267"/>
      <c r="Z52" s="266"/>
      <c r="AA52" s="267"/>
      <c r="AB52" s="266" t="s">
        <v>174</v>
      </c>
      <c r="AC52" s="267"/>
      <c r="AD52" s="266"/>
    </row>
    <row r="53" spans="1:30" x14ac:dyDescent="0.45">
      <c r="A53" s="263"/>
      <c r="C53" s="266"/>
      <c r="D53" s="267"/>
      <c r="E53" s="266" t="s">
        <v>9</v>
      </c>
      <c r="F53" s="267"/>
      <c r="G53" s="266"/>
      <c r="H53" s="267"/>
      <c r="I53" s="266"/>
      <c r="L53" s="263"/>
      <c r="M53" s="265"/>
      <c r="N53" s="266"/>
      <c r="O53" s="267"/>
      <c r="P53" s="266" t="s">
        <v>9</v>
      </c>
      <c r="Q53" s="267"/>
      <c r="R53" s="266"/>
      <c r="S53" s="267"/>
      <c r="T53" s="266"/>
      <c r="V53" s="263"/>
      <c r="W53" s="265"/>
      <c r="X53" s="266"/>
      <c r="Y53" s="267"/>
      <c r="Z53" s="266"/>
      <c r="AA53" s="267"/>
      <c r="AB53" s="266"/>
      <c r="AC53" s="267"/>
      <c r="AD53" s="266"/>
    </row>
    <row r="54" spans="1:30" x14ac:dyDescent="0.45">
      <c r="A54" s="263"/>
      <c r="C54" s="452" t="s">
        <v>10</v>
      </c>
      <c r="D54" s="452"/>
      <c r="E54" s="452"/>
      <c r="F54" s="452"/>
      <c r="G54" s="452"/>
      <c r="H54" s="452"/>
      <c r="I54" s="452"/>
      <c r="L54" s="263"/>
      <c r="M54" s="265"/>
      <c r="N54" s="315" t="s">
        <v>10</v>
      </c>
      <c r="O54" s="315"/>
      <c r="P54" s="315"/>
      <c r="Q54" s="315"/>
      <c r="R54" s="315"/>
      <c r="S54" s="315"/>
      <c r="T54" s="315"/>
      <c r="V54" s="263"/>
      <c r="W54" s="265"/>
      <c r="X54" s="315" t="s">
        <v>10</v>
      </c>
      <c r="Y54" s="315"/>
      <c r="Z54" s="315"/>
      <c r="AA54" s="315"/>
      <c r="AB54" s="315"/>
      <c r="AC54" s="315"/>
      <c r="AD54" s="315"/>
    </row>
    <row r="55" spans="1:30" x14ac:dyDescent="0.45">
      <c r="A55" s="2" t="s">
        <v>83</v>
      </c>
      <c r="B55" s="3"/>
      <c r="C55" s="121"/>
      <c r="D55" s="46"/>
      <c r="E55" s="121"/>
      <c r="F55" s="46"/>
      <c r="G55" s="121"/>
      <c r="H55" s="46"/>
      <c r="I55" s="121"/>
      <c r="L55" s="2" t="s">
        <v>83</v>
      </c>
      <c r="M55" s="3"/>
      <c r="N55" s="121"/>
      <c r="O55" s="46"/>
      <c r="P55" s="121"/>
      <c r="Q55" s="46"/>
      <c r="R55" s="121"/>
      <c r="S55" s="46"/>
      <c r="T55" s="121"/>
      <c r="V55" s="2" t="s">
        <v>83</v>
      </c>
      <c r="W55" s="3"/>
      <c r="X55" s="121"/>
      <c r="Y55" s="46"/>
      <c r="Z55" s="121"/>
      <c r="AA55" s="46"/>
      <c r="AB55" s="121"/>
      <c r="AC55" s="46"/>
      <c r="AD55" s="121"/>
    </row>
    <row r="56" spans="1:30" x14ac:dyDescent="0.45">
      <c r="A56" s="75" t="s">
        <v>84</v>
      </c>
      <c r="B56" s="3"/>
      <c r="C56" s="294">
        <f>C60-C59</f>
        <v>7853</v>
      </c>
      <c r="D56" s="295"/>
      <c r="E56" s="272">
        <f>E60-E58-E59</f>
        <v>90789</v>
      </c>
      <c r="F56" s="295"/>
      <c r="G56" s="294">
        <f>G32</f>
        <v>12590</v>
      </c>
      <c r="H56" s="295"/>
      <c r="I56" s="273">
        <f>I32</f>
        <v>98180</v>
      </c>
      <c r="L56" s="75" t="s">
        <v>84</v>
      </c>
      <c r="M56" s="3"/>
      <c r="N56" s="130">
        <v>9038</v>
      </c>
      <c r="O56" s="295"/>
      <c r="P56" s="273">
        <v>52779</v>
      </c>
      <c r="Q56" s="295"/>
      <c r="R56" s="273">
        <v>11030</v>
      </c>
      <c r="S56" s="295"/>
      <c r="T56" s="273">
        <v>56415</v>
      </c>
      <c r="V56" s="75" t="s">
        <v>84</v>
      </c>
      <c r="W56" s="3"/>
      <c r="X56" s="130">
        <f>C56-N56</f>
        <v>-1185</v>
      </c>
      <c r="Y56" s="273"/>
      <c r="Z56" s="130"/>
      <c r="AA56" s="273"/>
      <c r="AB56" s="130">
        <f t="shared" ref="AB56:AB58" si="2">G56-R56</f>
        <v>1560</v>
      </c>
      <c r="AC56" s="295"/>
      <c r="AD56" s="273"/>
    </row>
    <row r="57" spans="1:30" x14ac:dyDescent="0.45">
      <c r="A57" s="75" t="s">
        <v>150</v>
      </c>
      <c r="B57" s="3"/>
      <c r="C57" s="273"/>
      <c r="D57" s="295"/>
      <c r="E57" s="273"/>
      <c r="F57" s="295"/>
      <c r="G57" s="273"/>
      <c r="H57" s="295"/>
      <c r="I57" s="273"/>
      <c r="L57" s="75" t="s">
        <v>150</v>
      </c>
      <c r="M57" s="3"/>
      <c r="N57" s="295"/>
      <c r="O57" s="295"/>
      <c r="P57" s="273"/>
      <c r="Q57" s="295"/>
      <c r="R57" s="273"/>
      <c r="S57" s="295"/>
      <c r="T57" s="273"/>
      <c r="V57" s="75" t="s">
        <v>150</v>
      </c>
      <c r="W57" s="3"/>
      <c r="X57" s="130">
        <f t="shared" ref="X57:X60" si="3">C57-N57</f>
        <v>0</v>
      </c>
      <c r="Y57" s="273"/>
      <c r="Z57" s="130"/>
      <c r="AA57" s="273"/>
      <c r="AB57" s="295">
        <f t="shared" si="2"/>
        <v>0</v>
      </c>
      <c r="AC57" s="295"/>
      <c r="AD57" s="273"/>
    </row>
    <row r="58" spans="1:30" x14ac:dyDescent="0.45">
      <c r="A58" s="75" t="s">
        <v>151</v>
      </c>
      <c r="B58" s="3">
        <v>7</v>
      </c>
      <c r="C58" s="296">
        <v>0</v>
      </c>
      <c r="D58" s="295"/>
      <c r="E58" s="296">
        <v>954</v>
      </c>
      <c r="F58" s="295"/>
      <c r="G58" s="295">
        <v>0</v>
      </c>
      <c r="H58" s="295"/>
      <c r="I58" s="295">
        <v>0</v>
      </c>
      <c r="L58" s="75" t="s">
        <v>151</v>
      </c>
      <c r="M58" s="3">
        <v>7</v>
      </c>
      <c r="N58" s="295">
        <v>0</v>
      </c>
      <c r="O58" s="295"/>
      <c r="P58" s="296">
        <v>2829</v>
      </c>
      <c r="Q58" s="295"/>
      <c r="R58" s="273">
        <v>0</v>
      </c>
      <c r="S58" s="295"/>
      <c r="T58" s="295">
        <v>0</v>
      </c>
      <c r="V58" s="75" t="s">
        <v>151</v>
      </c>
      <c r="W58" s="3">
        <v>7</v>
      </c>
      <c r="X58" s="130">
        <f t="shared" si="3"/>
        <v>0</v>
      </c>
      <c r="Y58" s="273"/>
      <c r="Z58" s="130"/>
      <c r="AA58" s="273"/>
      <c r="AB58" s="295">
        <f t="shared" si="2"/>
        <v>0</v>
      </c>
      <c r="AC58" s="295"/>
      <c r="AD58" s="320"/>
    </row>
    <row r="59" spans="1:30" x14ac:dyDescent="0.45">
      <c r="A59" s="75" t="s">
        <v>85</v>
      </c>
      <c r="B59" s="3"/>
      <c r="C59" s="274">
        <v>-502</v>
      </c>
      <c r="D59" s="295"/>
      <c r="E59" s="274">
        <v>-4467</v>
      </c>
      <c r="F59" s="295"/>
      <c r="G59" s="297">
        <v>0</v>
      </c>
      <c r="H59" s="295"/>
      <c r="I59" s="297">
        <v>0</v>
      </c>
      <c r="L59" s="75" t="s">
        <v>85</v>
      </c>
      <c r="M59" s="3"/>
      <c r="N59" s="130">
        <v>-137</v>
      </c>
      <c r="O59" s="295"/>
      <c r="P59" s="273">
        <v>-1206</v>
      </c>
      <c r="Q59" s="295"/>
      <c r="R59" s="275">
        <v>0</v>
      </c>
      <c r="S59" s="295"/>
      <c r="T59" s="297">
        <v>0</v>
      </c>
      <c r="V59" s="75" t="s">
        <v>85</v>
      </c>
      <c r="W59" s="3"/>
      <c r="X59" s="130">
        <f>C59-N59</f>
        <v>-365</v>
      </c>
      <c r="Y59" s="273"/>
      <c r="Z59" s="130"/>
      <c r="AA59" s="273"/>
      <c r="AB59" s="130">
        <f t="shared" ref="AB59" si="4">G59-R59</f>
        <v>0</v>
      </c>
      <c r="AC59" s="295"/>
      <c r="AD59" s="320"/>
    </row>
    <row r="60" spans="1:30" ht="22.5" thickBot="1" x14ac:dyDescent="0.5">
      <c r="A60" s="71" t="s">
        <v>74</v>
      </c>
      <c r="B60" s="19"/>
      <c r="C60" s="298">
        <f>C32</f>
        <v>7351</v>
      </c>
      <c r="D60" s="299"/>
      <c r="E60" s="298">
        <f>E32</f>
        <v>87276</v>
      </c>
      <c r="F60" s="299"/>
      <c r="G60" s="298">
        <f>SUM(G56:G59)</f>
        <v>12590</v>
      </c>
      <c r="H60" s="299"/>
      <c r="I60" s="298">
        <f>SUM(I56:I59)</f>
        <v>98180</v>
      </c>
      <c r="L60" s="71" t="s">
        <v>74</v>
      </c>
      <c r="M60" s="19"/>
      <c r="N60" s="298">
        <v>8901</v>
      </c>
      <c r="O60" s="299"/>
      <c r="P60" s="298">
        <v>54402</v>
      </c>
      <c r="Q60" s="299"/>
      <c r="R60" s="298">
        <v>11030</v>
      </c>
      <c r="S60" s="299"/>
      <c r="T60" s="298">
        <v>56415</v>
      </c>
      <c r="V60" s="71" t="s">
        <v>74</v>
      </c>
      <c r="W60" s="19"/>
      <c r="X60" s="130">
        <f t="shared" si="3"/>
        <v>-1550</v>
      </c>
      <c r="Y60" s="299"/>
      <c r="Z60" s="298"/>
      <c r="AA60" s="299"/>
      <c r="AB60" s="298">
        <v>11030</v>
      </c>
      <c r="AC60" s="299"/>
      <c r="AD60" s="321"/>
    </row>
    <row r="61" spans="1:30" ht="22.5" thickTop="1" x14ac:dyDescent="0.45">
      <c r="A61" s="71"/>
      <c r="B61" s="19"/>
      <c r="C61" s="49"/>
      <c r="D61" s="49"/>
      <c r="E61" s="49"/>
      <c r="F61" s="49"/>
      <c r="G61" s="49"/>
      <c r="H61" s="49"/>
      <c r="I61" s="49"/>
      <c r="L61" s="71"/>
      <c r="M61" s="19"/>
      <c r="N61" s="49"/>
      <c r="O61" s="49"/>
      <c r="P61" s="49"/>
      <c r="Q61" s="49"/>
      <c r="R61" s="49"/>
      <c r="S61" s="49"/>
      <c r="T61" s="49"/>
      <c r="V61" s="71"/>
      <c r="W61" s="19"/>
      <c r="X61" s="49"/>
      <c r="Y61" s="49"/>
      <c r="Z61" s="49"/>
      <c r="AA61" s="49"/>
      <c r="AB61" s="49"/>
      <c r="AC61" s="49"/>
      <c r="AD61" s="49"/>
    </row>
    <row r="62" spans="1:30" x14ac:dyDescent="0.45">
      <c r="A62" s="71" t="s">
        <v>177</v>
      </c>
      <c r="B62" s="3"/>
      <c r="C62" s="45"/>
      <c r="D62" s="45"/>
      <c r="E62" s="45"/>
      <c r="F62" s="45"/>
      <c r="G62" s="45"/>
      <c r="H62" s="45"/>
      <c r="I62" s="45"/>
      <c r="L62" s="71" t="s">
        <v>177</v>
      </c>
      <c r="M62" s="3"/>
      <c r="N62" s="45"/>
      <c r="O62" s="45"/>
      <c r="P62" s="45"/>
      <c r="Q62" s="45"/>
      <c r="R62" s="45"/>
      <c r="S62" s="45"/>
      <c r="T62" s="45"/>
      <c r="V62" s="71" t="s">
        <v>177</v>
      </c>
      <c r="W62" s="3"/>
      <c r="X62" s="45"/>
      <c r="Y62" s="45"/>
      <c r="Z62" s="45"/>
      <c r="AA62" s="45"/>
      <c r="AB62" s="45"/>
      <c r="AC62" s="45"/>
      <c r="AD62" s="45"/>
    </row>
    <row r="63" spans="1:30" x14ac:dyDescent="0.45">
      <c r="A63" s="75" t="s">
        <v>84</v>
      </c>
      <c r="B63" s="3"/>
      <c r="C63" s="273">
        <f>C67-C66</f>
        <v>11115</v>
      </c>
      <c r="D63" s="295"/>
      <c r="E63" s="273">
        <f>E67-E66-E65</f>
        <v>91073</v>
      </c>
      <c r="F63" s="295"/>
      <c r="G63" s="273">
        <f>G44</f>
        <v>15228</v>
      </c>
      <c r="H63" s="295"/>
      <c r="I63" s="273">
        <f>I44</f>
        <v>98464</v>
      </c>
      <c r="L63" s="75" t="s">
        <v>84</v>
      </c>
      <c r="M63" s="3"/>
      <c r="N63" s="130">
        <v>12329</v>
      </c>
      <c r="O63" s="295"/>
      <c r="P63" s="273">
        <v>52779</v>
      </c>
      <c r="Q63" s="295"/>
      <c r="R63" s="273">
        <v>13668</v>
      </c>
      <c r="S63" s="295"/>
      <c r="T63" s="273">
        <v>56415</v>
      </c>
      <c r="V63" s="75" t="s">
        <v>84</v>
      </c>
      <c r="W63" s="3"/>
      <c r="X63" s="130">
        <f>C63-N63</f>
        <v>-1214</v>
      </c>
      <c r="Y63" s="273"/>
      <c r="Z63" s="130"/>
      <c r="AA63" s="273"/>
      <c r="AB63" s="130">
        <f t="shared" ref="AB63" si="5">G63-R63</f>
        <v>1560</v>
      </c>
      <c r="AC63" s="286">
        <f t="shared" ref="AC63" si="6">H63-S63</f>
        <v>0</v>
      </c>
      <c r="AD63" s="273"/>
    </row>
    <row r="64" spans="1:30" x14ac:dyDescent="0.45">
      <c r="A64" s="75" t="s">
        <v>150</v>
      </c>
      <c r="B64" s="3"/>
      <c r="C64" s="273"/>
      <c r="D64" s="295"/>
      <c r="E64" s="273"/>
      <c r="F64" s="295"/>
      <c r="G64" s="273"/>
      <c r="H64" s="295"/>
      <c r="I64" s="273"/>
      <c r="L64" s="75" t="s">
        <v>150</v>
      </c>
      <c r="M64" s="3"/>
      <c r="N64" s="295"/>
      <c r="O64" s="295"/>
      <c r="P64" s="273"/>
      <c r="Q64" s="295"/>
      <c r="R64" s="273"/>
      <c r="S64" s="295"/>
      <c r="T64" s="273"/>
      <c r="V64" s="75" t="s">
        <v>150</v>
      </c>
      <c r="W64" s="3"/>
      <c r="X64" s="130">
        <f t="shared" ref="X64:X66" si="7">C64-N64</f>
        <v>0</v>
      </c>
      <c r="Y64" s="273"/>
      <c r="Z64" s="130"/>
      <c r="AA64" s="273"/>
      <c r="AB64" s="130">
        <f t="shared" ref="AB64:AB66" si="8">G64-R64</f>
        <v>0</v>
      </c>
      <c r="AC64" s="295"/>
      <c r="AD64" s="273"/>
    </row>
    <row r="65" spans="1:30" x14ac:dyDescent="0.45">
      <c r="A65" s="75" t="s">
        <v>151</v>
      </c>
      <c r="B65" s="3">
        <v>7</v>
      </c>
      <c r="C65" s="296">
        <v>0</v>
      </c>
      <c r="D65" s="295"/>
      <c r="E65" s="296">
        <v>954</v>
      </c>
      <c r="F65" s="295"/>
      <c r="G65" s="295">
        <v>0</v>
      </c>
      <c r="H65" s="295"/>
      <c r="I65" s="295">
        <v>0</v>
      </c>
      <c r="L65" s="75" t="s">
        <v>151</v>
      </c>
      <c r="M65" s="3">
        <v>7</v>
      </c>
      <c r="N65" s="295">
        <v>0</v>
      </c>
      <c r="O65" s="295"/>
      <c r="P65" s="296">
        <v>2829</v>
      </c>
      <c r="Q65" s="295"/>
      <c r="R65" s="273">
        <v>0</v>
      </c>
      <c r="S65" s="295"/>
      <c r="T65" s="295">
        <v>0</v>
      </c>
      <c r="V65" s="75" t="s">
        <v>151</v>
      </c>
      <c r="W65" s="3">
        <v>7</v>
      </c>
      <c r="X65" s="130">
        <f t="shared" si="7"/>
        <v>0</v>
      </c>
      <c r="Y65" s="273"/>
      <c r="Z65" s="130"/>
      <c r="AA65" s="273"/>
      <c r="AB65" s="130">
        <f t="shared" si="8"/>
        <v>0</v>
      </c>
      <c r="AC65" s="295"/>
      <c r="AD65" s="320"/>
    </row>
    <row r="66" spans="1:30" x14ac:dyDescent="0.45">
      <c r="A66" s="75" t="s">
        <v>85</v>
      </c>
      <c r="B66" s="3"/>
      <c r="C66" s="274">
        <v>-473</v>
      </c>
      <c r="D66" s="295"/>
      <c r="E66" s="273">
        <v>-4467</v>
      </c>
      <c r="F66" s="295"/>
      <c r="G66" s="297">
        <v>0</v>
      </c>
      <c r="H66" s="295"/>
      <c r="I66" s="297">
        <v>0</v>
      </c>
      <c r="L66" s="75" t="s">
        <v>85</v>
      </c>
      <c r="M66" s="3"/>
      <c r="N66" s="310">
        <v>-137</v>
      </c>
      <c r="O66" s="295"/>
      <c r="P66" s="273">
        <v>-1206</v>
      </c>
      <c r="Q66" s="295"/>
      <c r="R66" s="275">
        <v>0</v>
      </c>
      <c r="S66" s="295"/>
      <c r="T66" s="297">
        <v>0</v>
      </c>
      <c r="V66" s="75" t="s">
        <v>85</v>
      </c>
      <c r="W66" s="3"/>
      <c r="X66" s="130">
        <f t="shared" si="7"/>
        <v>-336</v>
      </c>
      <c r="Y66" s="273"/>
      <c r="Z66" s="130"/>
      <c r="AA66" s="273"/>
      <c r="AB66" s="130">
        <f t="shared" si="8"/>
        <v>0</v>
      </c>
      <c r="AC66" s="295"/>
      <c r="AD66" s="320"/>
    </row>
    <row r="67" spans="1:30" ht="22.5" thickBot="1" x14ac:dyDescent="0.5">
      <c r="A67" s="71" t="s">
        <v>134</v>
      </c>
      <c r="B67" s="19"/>
      <c r="C67" s="298">
        <f>C44</f>
        <v>10642</v>
      </c>
      <c r="D67" s="299"/>
      <c r="E67" s="298">
        <f>E44</f>
        <v>87560</v>
      </c>
      <c r="F67" s="299"/>
      <c r="G67" s="298">
        <f>SUM(G63:G66)</f>
        <v>15228</v>
      </c>
      <c r="H67" s="299"/>
      <c r="I67" s="298">
        <f>SUM(I63:I66)</f>
        <v>98464</v>
      </c>
      <c r="L67" s="71" t="s">
        <v>134</v>
      </c>
      <c r="M67" s="19"/>
      <c r="N67" s="298">
        <v>12192</v>
      </c>
      <c r="O67" s="299"/>
      <c r="P67" s="298">
        <v>54402</v>
      </c>
      <c r="Q67" s="299"/>
      <c r="R67" s="298">
        <v>13668</v>
      </c>
      <c r="S67" s="299"/>
      <c r="T67" s="298">
        <v>56415</v>
      </c>
      <c r="V67" s="71" t="s">
        <v>134</v>
      </c>
      <c r="W67" s="19"/>
      <c r="X67" s="298">
        <f t="shared" ref="X67" si="9">C67-N67</f>
        <v>-1550</v>
      </c>
      <c r="Y67" s="273"/>
      <c r="Z67" s="130"/>
      <c r="AA67" s="273"/>
      <c r="AB67" s="298">
        <f t="shared" ref="AB67" si="10">G67-R67</f>
        <v>1560</v>
      </c>
      <c r="AC67" s="299"/>
      <c r="AD67" s="321"/>
    </row>
    <row r="68" spans="1:30" ht="22.5" thickTop="1" x14ac:dyDescent="0.45">
      <c r="A68" s="2"/>
      <c r="B68" s="3"/>
      <c r="C68" s="120"/>
      <c r="D68" s="120"/>
      <c r="E68" s="120"/>
      <c r="F68" s="120"/>
      <c r="G68" s="120"/>
      <c r="H68" s="120"/>
      <c r="I68" s="120"/>
      <c r="L68" s="2"/>
      <c r="M68" s="3"/>
      <c r="N68" s="120"/>
      <c r="O68" s="120"/>
      <c r="P68" s="120"/>
      <c r="Q68" s="120"/>
      <c r="R68" s="120"/>
      <c r="S68" s="120"/>
      <c r="T68" s="120"/>
      <c r="V68" s="2"/>
      <c r="W68" s="3"/>
      <c r="X68" s="120"/>
      <c r="Y68" s="120"/>
      <c r="Z68" s="120"/>
      <c r="AA68" s="120"/>
      <c r="AB68" s="120"/>
      <c r="AC68" s="120"/>
      <c r="AD68" s="120"/>
    </row>
    <row r="69" spans="1:30" ht="22.5" thickBot="1" x14ac:dyDescent="0.5">
      <c r="A69" s="2" t="s">
        <v>136</v>
      </c>
      <c r="B69" s="3">
        <v>13</v>
      </c>
      <c r="C69" s="123">
        <f>C56/C90</f>
        <v>8.8436407601184125E-3</v>
      </c>
      <c r="D69" s="124"/>
      <c r="E69" s="123">
        <f>E56/E90</f>
        <v>0.10938433734939759</v>
      </c>
      <c r="F69" s="124"/>
      <c r="G69" s="123">
        <f>G56/G90</f>
        <v>1.4178204147445667E-2</v>
      </c>
      <c r="H69" s="124"/>
      <c r="I69" s="123">
        <f>I56/I90</f>
        <v>0.11828915662650602</v>
      </c>
      <c r="L69" s="2" t="s">
        <v>136</v>
      </c>
      <c r="M69" s="3">
        <v>13</v>
      </c>
      <c r="N69" s="123">
        <v>1.0178126217999519E-2</v>
      </c>
      <c r="O69" s="124"/>
      <c r="P69" s="123">
        <v>6.3589156626506022E-2</v>
      </c>
      <c r="Q69" s="124"/>
      <c r="R69" s="123">
        <v>1.2421413164918642E-2</v>
      </c>
      <c r="S69" s="124"/>
      <c r="T69" s="123">
        <v>6.796987951807229E-2</v>
      </c>
      <c r="V69" s="2" t="s">
        <v>136</v>
      </c>
      <c r="W69" s="3">
        <v>13</v>
      </c>
      <c r="X69" s="123"/>
      <c r="Y69" s="273"/>
      <c r="Z69" s="130"/>
      <c r="AA69" s="273"/>
      <c r="AB69" s="123"/>
      <c r="AC69" s="124"/>
      <c r="AD69" s="124"/>
    </row>
    <row r="70" spans="1:30" ht="22.5" thickTop="1" x14ac:dyDescent="0.45">
      <c r="A70" s="2"/>
      <c r="B70" s="3"/>
      <c r="C70" s="124"/>
      <c r="D70" s="124"/>
      <c r="E70" s="124"/>
      <c r="F70" s="124"/>
      <c r="G70" s="124"/>
      <c r="H70" s="124"/>
      <c r="I70" s="124"/>
      <c r="L70" s="2"/>
      <c r="M70" s="3"/>
      <c r="N70" s="124"/>
      <c r="O70" s="124"/>
      <c r="P70" s="124"/>
      <c r="Q70" s="124"/>
      <c r="R70" s="124"/>
      <c r="S70" s="124"/>
      <c r="T70" s="124"/>
      <c r="V70" s="2"/>
      <c r="W70" s="3"/>
      <c r="X70" s="124"/>
      <c r="Y70" s="124"/>
      <c r="Z70" s="124"/>
      <c r="AA70" s="124"/>
      <c r="AB70" s="124"/>
      <c r="AC70" s="124"/>
      <c r="AD70" s="124"/>
    </row>
    <row r="71" spans="1:30" x14ac:dyDescent="0.45">
      <c r="C71" s="300">
        <f>C67-C44</f>
        <v>0</v>
      </c>
      <c r="D71" s="300">
        <f t="shared" ref="D71:F71" si="11">D67-D44</f>
        <v>0</v>
      </c>
      <c r="E71" s="300">
        <f>E67-E44</f>
        <v>0</v>
      </c>
      <c r="F71" s="300">
        <f t="shared" si="11"/>
        <v>0</v>
      </c>
      <c r="G71" s="300">
        <f>G67-G44</f>
        <v>0</v>
      </c>
      <c r="H71" s="300"/>
      <c r="I71" s="300">
        <f>I67-I44</f>
        <v>0</v>
      </c>
      <c r="N71" s="300">
        <v>0</v>
      </c>
      <c r="R71" s="300">
        <v>0</v>
      </c>
      <c r="X71" s="300">
        <v>0</v>
      </c>
      <c r="AB71" s="300">
        <v>0</v>
      </c>
    </row>
    <row r="73" spans="1:30" x14ac:dyDescent="0.45">
      <c r="C73" s="302">
        <v>43465</v>
      </c>
      <c r="E73" s="302">
        <v>43100</v>
      </c>
      <c r="G73" s="302">
        <v>43465</v>
      </c>
      <c r="I73" s="302">
        <v>43100</v>
      </c>
      <c r="N73" s="302">
        <v>43465</v>
      </c>
      <c r="P73" s="302">
        <v>43100</v>
      </c>
      <c r="R73" s="302">
        <v>43465</v>
      </c>
      <c r="T73" s="302">
        <v>43100</v>
      </c>
      <c r="X73" s="302">
        <v>43465</v>
      </c>
      <c r="Z73" s="302"/>
      <c r="AB73" s="302">
        <v>43465</v>
      </c>
      <c r="AD73" s="302"/>
    </row>
    <row r="74" spans="1:30" x14ac:dyDescent="0.45">
      <c r="A74" s="303" t="s">
        <v>89</v>
      </c>
      <c r="B74" s="304">
        <v>6800000</v>
      </c>
      <c r="C74" s="304">
        <f>B74</f>
        <v>6800000</v>
      </c>
      <c r="D74" s="304"/>
      <c r="E74" s="304"/>
      <c r="F74" s="304"/>
      <c r="G74" s="304">
        <f>B74</f>
        <v>6800000</v>
      </c>
      <c r="L74" s="303" t="s">
        <v>89</v>
      </c>
      <c r="M74" s="312">
        <v>6800000</v>
      </c>
      <c r="N74" s="304">
        <v>6800000</v>
      </c>
      <c r="O74" s="304"/>
      <c r="P74" s="304"/>
      <c r="Q74" s="304"/>
      <c r="R74" s="304">
        <v>6800000</v>
      </c>
      <c r="V74" s="303" t="s">
        <v>89</v>
      </c>
      <c r="W74" s="312">
        <v>6800000</v>
      </c>
      <c r="X74" s="304">
        <v>6800000</v>
      </c>
      <c r="Y74" s="304"/>
      <c r="Z74" s="304"/>
      <c r="AA74" s="304"/>
      <c r="AB74" s="304">
        <v>6800000</v>
      </c>
    </row>
    <row r="75" spans="1:30" x14ac:dyDescent="0.45">
      <c r="A75" s="305">
        <v>43153</v>
      </c>
      <c r="B75" s="304">
        <v>1500000</v>
      </c>
      <c r="C75" s="304">
        <f>G75</f>
        <v>1286301</v>
      </c>
      <c r="D75" s="304"/>
      <c r="E75" s="304"/>
      <c r="F75" s="304"/>
      <c r="G75" s="304">
        <f>ROUND(B75*(G73-A75+1)/(365),0)</f>
        <v>1286301</v>
      </c>
      <c r="L75" s="305">
        <v>43153</v>
      </c>
      <c r="M75" s="312">
        <v>1500000</v>
      </c>
      <c r="N75" s="304">
        <v>1286301</v>
      </c>
      <c r="O75" s="304"/>
      <c r="P75" s="304"/>
      <c r="Q75" s="304"/>
      <c r="R75" s="304">
        <v>1286301</v>
      </c>
      <c r="V75" s="305">
        <v>43153</v>
      </c>
      <c r="W75" s="312">
        <v>1500000</v>
      </c>
      <c r="X75" s="304">
        <v>1286301</v>
      </c>
      <c r="Y75" s="304"/>
      <c r="Z75" s="304"/>
      <c r="AA75" s="304"/>
      <c r="AB75" s="304">
        <v>1286301</v>
      </c>
    </row>
    <row r="76" spans="1:30" x14ac:dyDescent="0.45">
      <c r="A76" s="305">
        <v>43291</v>
      </c>
      <c r="B76" s="304">
        <v>430000</v>
      </c>
      <c r="C76" s="304">
        <f>G76</f>
        <v>206164</v>
      </c>
      <c r="D76" s="304"/>
      <c r="E76" s="304"/>
      <c r="F76" s="304"/>
      <c r="G76" s="304">
        <f>ROUND(B76*(G73-A76+1)/(365),0)</f>
        <v>206164</v>
      </c>
      <c r="L76" s="305">
        <v>43291</v>
      </c>
      <c r="M76" s="312">
        <v>430000</v>
      </c>
      <c r="N76" s="304">
        <v>206164</v>
      </c>
      <c r="O76" s="304"/>
      <c r="P76" s="304"/>
      <c r="Q76" s="304"/>
      <c r="R76" s="304">
        <v>206164</v>
      </c>
      <c r="V76" s="305">
        <v>43291</v>
      </c>
      <c r="W76" s="312">
        <v>430000</v>
      </c>
      <c r="X76" s="304">
        <v>206164</v>
      </c>
      <c r="Y76" s="304"/>
      <c r="Z76" s="304"/>
      <c r="AA76" s="304"/>
      <c r="AB76" s="304">
        <v>206164</v>
      </c>
    </row>
    <row r="77" spans="1:30" x14ac:dyDescent="0.45">
      <c r="A77" s="305">
        <v>43459</v>
      </c>
      <c r="B77" s="304">
        <v>149827</v>
      </c>
      <c r="C77" s="304">
        <f>G77</f>
        <v>2873</v>
      </c>
      <c r="D77" s="304"/>
      <c r="E77" s="304"/>
      <c r="F77" s="304"/>
      <c r="G77" s="304">
        <f>ROUND(B77*(G73-A77+1)/(365),0)</f>
        <v>2873</v>
      </c>
      <c r="L77" s="305">
        <v>43459</v>
      </c>
      <c r="M77" s="312">
        <v>149827</v>
      </c>
      <c r="N77" s="304">
        <v>2873</v>
      </c>
      <c r="O77" s="304"/>
      <c r="P77" s="304"/>
      <c r="Q77" s="304"/>
      <c r="R77" s="304">
        <v>2873</v>
      </c>
      <c r="V77" s="305">
        <v>43459</v>
      </c>
      <c r="W77" s="312">
        <v>149827</v>
      </c>
      <c r="X77" s="304">
        <v>2873</v>
      </c>
      <c r="Y77" s="304"/>
      <c r="Z77" s="304"/>
      <c r="AA77" s="304"/>
      <c r="AB77" s="304">
        <v>2873</v>
      </c>
    </row>
    <row r="78" spans="1:30" ht="22.5" thickBot="1" x14ac:dyDescent="0.5">
      <c r="A78" s="303" t="s">
        <v>144</v>
      </c>
      <c r="B78" s="304"/>
      <c r="C78" s="306">
        <f>SUM(C74:C77)</f>
        <v>8295338</v>
      </c>
      <c r="D78" s="304"/>
      <c r="E78" s="304"/>
      <c r="F78" s="304"/>
      <c r="G78" s="306">
        <f>SUM(G74:G77)</f>
        <v>8295338</v>
      </c>
      <c r="L78" s="303" t="s">
        <v>144</v>
      </c>
      <c r="M78" s="312"/>
      <c r="N78" s="306">
        <v>8295338</v>
      </c>
      <c r="O78" s="304"/>
      <c r="P78" s="304"/>
      <c r="Q78" s="304"/>
      <c r="R78" s="306">
        <v>8295338</v>
      </c>
      <c r="V78" s="303" t="s">
        <v>144</v>
      </c>
      <c r="W78" s="312"/>
      <c r="X78" s="306">
        <v>8295338</v>
      </c>
      <c r="Y78" s="304"/>
      <c r="Z78" s="304"/>
      <c r="AA78" s="304"/>
      <c r="AB78" s="306">
        <v>8295338</v>
      </c>
    </row>
    <row r="79" spans="1:30" ht="22.5" thickTop="1" x14ac:dyDescent="0.45"/>
    <row r="81" spans="1:30" x14ac:dyDescent="0.45">
      <c r="A81" s="303" t="s">
        <v>89</v>
      </c>
      <c r="B81" s="304"/>
      <c r="E81" s="304">
        <v>2000000</v>
      </c>
      <c r="I81" s="304">
        <v>2000000</v>
      </c>
      <c r="L81" s="303" t="s">
        <v>89</v>
      </c>
      <c r="M81" s="312"/>
      <c r="P81" s="304">
        <v>2000000</v>
      </c>
      <c r="T81" s="304">
        <v>2000000</v>
      </c>
      <c r="V81" s="303" t="s">
        <v>89</v>
      </c>
      <c r="W81" s="312"/>
      <c r="Z81" s="304"/>
      <c r="AD81" s="304"/>
    </row>
    <row r="82" spans="1:30" x14ac:dyDescent="0.45">
      <c r="A82" s="305">
        <v>43010</v>
      </c>
      <c r="B82" s="304">
        <v>4800000</v>
      </c>
      <c r="E82" s="304">
        <f>I82</f>
        <v>1196712</v>
      </c>
      <c r="G82" s="304"/>
      <c r="I82" s="304">
        <f>ROUND(B82*(I73-A82+1)/(365),0)</f>
        <v>1196712</v>
      </c>
      <c r="L82" s="313">
        <v>43010</v>
      </c>
      <c r="M82" s="312">
        <v>4800000</v>
      </c>
      <c r="P82" s="304">
        <v>1196712</v>
      </c>
      <c r="R82" s="304"/>
      <c r="T82" s="304">
        <v>1196712</v>
      </c>
      <c r="V82" s="313">
        <v>43010</v>
      </c>
      <c r="W82" s="312">
        <v>4800000</v>
      </c>
      <c r="Z82" s="304"/>
      <c r="AD82" s="304"/>
    </row>
    <row r="83" spans="1:30" ht="22.5" thickBot="1" x14ac:dyDescent="0.5">
      <c r="A83" s="303" t="s">
        <v>144</v>
      </c>
      <c r="B83" s="304"/>
      <c r="E83" s="306">
        <f>SUM(E81:E82)</f>
        <v>3196712</v>
      </c>
      <c r="G83" s="300">
        <f>E63/E83</f>
        <v>2.8489585549151753E-2</v>
      </c>
      <c r="I83" s="306">
        <f>SUM(I81:I82)</f>
        <v>3196712</v>
      </c>
      <c r="L83" s="303" t="s">
        <v>144</v>
      </c>
      <c r="M83" s="312"/>
      <c r="P83" s="306">
        <v>3196712</v>
      </c>
      <c r="R83" s="300">
        <v>1.6510401937991286E-2</v>
      </c>
      <c r="T83" s="306">
        <v>3196712</v>
      </c>
      <c r="V83" s="303" t="s">
        <v>144</v>
      </c>
      <c r="W83" s="312"/>
      <c r="Z83" s="306"/>
      <c r="AB83" s="300">
        <v>1.6510401937991286E-2</v>
      </c>
      <c r="AD83" s="304"/>
    </row>
    <row r="84" spans="1:30" ht="22.5" thickTop="1" x14ac:dyDescent="0.45"/>
    <row r="90" spans="1:30" x14ac:dyDescent="0.45">
      <c r="C90" s="307">
        <v>887982.7</v>
      </c>
      <c r="E90" s="304">
        <v>830000</v>
      </c>
      <c r="G90" s="307">
        <v>887982.7</v>
      </c>
      <c r="I90" s="304">
        <v>830000</v>
      </c>
      <c r="R90" s="307">
        <v>887982700</v>
      </c>
      <c r="T90" s="308" t="s">
        <v>178</v>
      </c>
      <c r="AB90" s="300">
        <v>887982700</v>
      </c>
      <c r="AD90" s="308"/>
    </row>
    <row r="91" spans="1:30" x14ac:dyDescent="0.45">
      <c r="G91" s="308" t="s">
        <v>178</v>
      </c>
    </row>
    <row r="92" spans="1:30" x14ac:dyDescent="0.45">
      <c r="G92" s="308"/>
      <c r="H92" s="308"/>
      <c r="I92" s="308"/>
      <c r="R92" s="308"/>
      <c r="S92" s="308"/>
      <c r="T92" s="308"/>
      <c r="AC92" s="308"/>
      <c r="AD92" s="308"/>
    </row>
    <row r="93" spans="1:30" x14ac:dyDescent="0.45">
      <c r="G93" s="300">
        <v>45925532.995528579</v>
      </c>
      <c r="R93" s="300">
        <v>45925532.995528579</v>
      </c>
      <c r="AB93" s="300">
        <v>45925532.995528579</v>
      </c>
    </row>
    <row r="94" spans="1:30" x14ac:dyDescent="0.45">
      <c r="G94" s="300">
        <f>G90</f>
        <v>887982.7</v>
      </c>
      <c r="R94" s="300">
        <v>887982700</v>
      </c>
      <c r="AB94" s="300">
        <v>887982700</v>
      </c>
    </row>
    <row r="95" spans="1:30" x14ac:dyDescent="0.45">
      <c r="G95" s="300">
        <f>G94/G93</f>
        <v>1.9335272605033371E-2</v>
      </c>
      <c r="R95" s="300">
        <v>19.335272605033374</v>
      </c>
      <c r="AB95" s="300">
        <v>19.335272605033374</v>
      </c>
    </row>
    <row r="96" spans="1:30" x14ac:dyDescent="0.45">
      <c r="L96" s="314" t="s">
        <v>180</v>
      </c>
      <c r="N96" s="307">
        <v>887982.7</v>
      </c>
      <c r="P96" s="304">
        <v>830000</v>
      </c>
      <c r="R96" s="307">
        <v>887982.7</v>
      </c>
      <c r="T96" s="304">
        <v>830000</v>
      </c>
      <c r="V96" s="314" t="s">
        <v>180</v>
      </c>
      <c r="X96" s="307">
        <v>887982.7</v>
      </c>
      <c r="Z96" s="304"/>
      <c r="AB96" s="307">
        <v>887982.7</v>
      </c>
      <c r="AD96" s="304"/>
    </row>
  </sheetData>
  <mergeCells count="20">
    <mergeCell ref="C54:I54"/>
    <mergeCell ref="C10:I10"/>
    <mergeCell ref="C49:E49"/>
    <mergeCell ref="G49:I49"/>
    <mergeCell ref="C50:E50"/>
    <mergeCell ref="G50:I50"/>
    <mergeCell ref="C51:E51"/>
    <mergeCell ref="G51:I51"/>
    <mergeCell ref="N7:P7"/>
    <mergeCell ref="R7:T7"/>
    <mergeCell ref="C6:E6"/>
    <mergeCell ref="G6:I6"/>
    <mergeCell ref="C7:E7"/>
    <mergeCell ref="G7:I7"/>
    <mergeCell ref="C5:E5"/>
    <mergeCell ref="G5:I5"/>
    <mergeCell ref="N5:P5"/>
    <mergeCell ref="R5:T5"/>
    <mergeCell ref="N6:P6"/>
    <mergeCell ref="R6:T6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Q332"/>
  <sheetViews>
    <sheetView topLeftCell="B85" workbookViewId="0">
      <selection activeCell="D92" sqref="D92"/>
    </sheetView>
  </sheetViews>
  <sheetFormatPr defaultRowHeight="21.75" x14ac:dyDescent="0.45"/>
  <cols>
    <col min="1" max="1" width="49" customWidth="1"/>
    <col min="2" max="2" width="9.85546875" style="3" customWidth="1"/>
    <col min="3" max="3" width="15.140625" style="115" customWidth="1"/>
    <col min="4" max="4" width="15.140625" style="232" customWidth="1"/>
    <col min="5" max="5" width="15.140625" style="207" customWidth="1"/>
    <col min="6" max="6" width="1.5703125" style="36" customWidth="1"/>
    <col min="7" max="7" width="15.140625" style="36" customWidth="1"/>
    <col min="8" max="8" width="14.42578125" style="232" customWidth="1"/>
    <col min="9" max="9" width="16.140625" style="207" customWidth="1"/>
    <col min="10" max="10" width="1.5703125" style="55" customWidth="1"/>
    <col min="11" max="11" width="15.140625" style="36" customWidth="1"/>
    <col min="12" max="12" width="15.140625" style="232" customWidth="1"/>
    <col min="13" max="13" width="15.140625" style="207" customWidth="1"/>
    <col min="14" max="14" width="1.5703125" style="36" customWidth="1"/>
    <col min="15" max="15" width="14.7109375" style="36" customWidth="1"/>
    <col min="16" max="16" width="8" style="217" bestFit="1" customWidth="1"/>
    <col min="17" max="17" width="9.140625" style="195"/>
  </cols>
  <sheetData>
    <row r="1" spans="1:17" ht="23.25" x14ac:dyDescent="0.5">
      <c r="A1" s="445" t="s">
        <v>0</v>
      </c>
      <c r="B1" s="445"/>
      <c r="C1" s="445"/>
      <c r="D1" s="445"/>
      <c r="E1" s="445"/>
      <c r="F1" s="445"/>
      <c r="G1" s="445"/>
      <c r="H1" s="445"/>
      <c r="I1" s="445"/>
      <c r="J1" s="445"/>
      <c r="K1" s="127"/>
      <c r="L1" s="238"/>
      <c r="M1" s="214"/>
      <c r="N1" s="127"/>
      <c r="O1" s="127"/>
    </row>
    <row r="2" spans="1:17" ht="23.25" x14ac:dyDescent="0.5">
      <c r="A2" s="445" t="s">
        <v>1</v>
      </c>
      <c r="B2" s="445"/>
      <c r="C2" s="445"/>
      <c r="D2" s="445"/>
      <c r="E2" s="445"/>
      <c r="F2" s="445"/>
      <c r="G2" s="445"/>
      <c r="H2" s="445"/>
      <c r="I2" s="445"/>
      <c r="J2" s="445"/>
      <c r="K2" s="127"/>
      <c r="L2" s="238"/>
      <c r="M2" s="214"/>
      <c r="N2" s="127"/>
      <c r="O2" s="127"/>
    </row>
    <row r="3" spans="1:17" ht="23.25" x14ac:dyDescent="0.5">
      <c r="A3" s="127"/>
      <c r="B3" s="1"/>
      <c r="C3"/>
      <c r="D3" s="217"/>
      <c r="E3" s="195"/>
      <c r="F3"/>
      <c r="G3"/>
      <c r="H3" s="217"/>
      <c r="I3" s="195"/>
      <c r="J3"/>
      <c r="K3"/>
      <c r="L3" s="217"/>
      <c r="M3" s="195"/>
      <c r="N3"/>
      <c r="O3"/>
    </row>
    <row r="4" spans="1:17" ht="23.25" x14ac:dyDescent="0.5">
      <c r="A4" s="127"/>
      <c r="B4" s="1"/>
      <c r="C4" s="446" t="s">
        <v>2</v>
      </c>
      <c r="D4" s="446"/>
      <c r="E4" s="446"/>
      <c r="F4" s="446"/>
      <c r="G4" s="446"/>
      <c r="H4" s="446"/>
      <c r="I4" s="446"/>
      <c r="J4" s="2"/>
      <c r="K4"/>
      <c r="L4" s="217"/>
      <c r="M4" s="195"/>
      <c r="N4"/>
      <c r="O4"/>
    </row>
    <row r="5" spans="1:17" x14ac:dyDescent="0.45">
      <c r="C5" s="4" t="s">
        <v>139</v>
      </c>
      <c r="D5" s="218"/>
      <c r="E5" s="196"/>
      <c r="F5" s="4"/>
      <c r="G5" s="4" t="s">
        <v>4</v>
      </c>
      <c r="H5" s="218"/>
      <c r="I5" s="196"/>
      <c r="J5" s="5"/>
      <c r="K5" s="4" t="s">
        <v>139</v>
      </c>
      <c r="L5" s="218"/>
      <c r="M5" s="196"/>
      <c r="N5" s="4"/>
      <c r="O5" s="4" t="s">
        <v>4</v>
      </c>
    </row>
    <row r="6" spans="1:17" ht="23.25" x14ac:dyDescent="0.5">
      <c r="A6" s="6" t="s">
        <v>6</v>
      </c>
      <c r="B6" s="3" t="s">
        <v>7</v>
      </c>
      <c r="C6" s="7">
        <v>2561</v>
      </c>
      <c r="D6" s="219"/>
      <c r="E6" s="197"/>
      <c r="F6" s="7"/>
      <c r="G6" s="7">
        <v>2560</v>
      </c>
      <c r="H6" s="219"/>
      <c r="I6" s="197"/>
      <c r="J6" s="5"/>
      <c r="K6" s="7">
        <v>2561</v>
      </c>
      <c r="L6" s="219"/>
      <c r="M6" s="197"/>
      <c r="N6" s="7"/>
      <c r="O6" s="7">
        <v>2560</v>
      </c>
    </row>
    <row r="7" spans="1:17" ht="23.25" x14ac:dyDescent="0.5">
      <c r="A7" s="6"/>
      <c r="C7" s="4" t="s">
        <v>8</v>
      </c>
      <c r="D7" s="218"/>
      <c r="E7" s="196"/>
      <c r="F7" s="4"/>
      <c r="G7" s="4"/>
      <c r="H7" s="219"/>
      <c r="I7" s="196"/>
      <c r="J7" s="5"/>
      <c r="K7" s="4" t="s">
        <v>8</v>
      </c>
      <c r="L7" s="218"/>
      <c r="M7" s="196"/>
      <c r="N7" s="4"/>
      <c r="O7" s="4" t="s">
        <v>9</v>
      </c>
    </row>
    <row r="8" spans="1:17" x14ac:dyDescent="0.45">
      <c r="C8"/>
      <c r="D8" s="217"/>
      <c r="E8" s="195"/>
      <c r="F8"/>
      <c r="G8"/>
      <c r="H8" s="217"/>
      <c r="I8" s="195"/>
      <c r="J8"/>
      <c r="K8"/>
      <c r="L8" s="217"/>
      <c r="M8" s="195"/>
      <c r="N8"/>
      <c r="O8"/>
    </row>
    <row r="9" spans="1:17" x14ac:dyDescent="0.45">
      <c r="A9" s="9" t="s">
        <v>11</v>
      </c>
      <c r="C9" s="10"/>
      <c r="D9" s="220"/>
      <c r="E9" s="198"/>
      <c r="F9" s="10"/>
      <c r="G9" s="10"/>
      <c r="H9" s="220"/>
      <c r="I9" s="198"/>
      <c r="J9" s="4"/>
      <c r="K9" s="10"/>
      <c r="L9" s="220"/>
      <c r="M9" s="198"/>
      <c r="N9" s="10"/>
      <c r="O9" s="10"/>
    </row>
    <row r="10" spans="1:17" x14ac:dyDescent="0.45">
      <c r="A10" s="11" t="s">
        <v>12</v>
      </c>
      <c r="C10" s="12">
        <v>64500</v>
      </c>
      <c r="D10" s="221">
        <v>64500</v>
      </c>
      <c r="E10" s="199">
        <f>C10-D10</f>
        <v>0</v>
      </c>
      <c r="F10" s="12"/>
      <c r="G10" s="13">
        <v>129760</v>
      </c>
      <c r="H10" s="221">
        <v>129760</v>
      </c>
      <c r="I10" s="173">
        <f>G10-H10</f>
        <v>0</v>
      </c>
      <c r="J10" s="14"/>
      <c r="K10" s="12">
        <v>54227</v>
      </c>
      <c r="L10" s="221">
        <v>54227</v>
      </c>
      <c r="M10" s="199">
        <f>K10-L10</f>
        <v>0</v>
      </c>
      <c r="N10" s="13"/>
      <c r="O10" s="15">
        <v>115615</v>
      </c>
      <c r="P10" s="217">
        <v>115615</v>
      </c>
      <c r="Q10" s="205">
        <f>O10-P10</f>
        <v>0</v>
      </c>
    </row>
    <row r="11" spans="1:17" x14ac:dyDescent="0.45">
      <c r="A11" s="11" t="s">
        <v>13</v>
      </c>
      <c r="B11" s="3">
        <v>6</v>
      </c>
      <c r="C11" s="12">
        <v>41794</v>
      </c>
      <c r="D11" s="221">
        <v>41794</v>
      </c>
      <c r="E11" s="199">
        <f t="shared" ref="E11:E29" si="0">C11-D11</f>
        <v>0</v>
      </c>
      <c r="F11" s="12"/>
      <c r="G11" s="13">
        <v>43176</v>
      </c>
      <c r="H11" s="221">
        <v>43176</v>
      </c>
      <c r="I11" s="173">
        <f t="shared" ref="I11:I16" si="1">G11-H11</f>
        <v>0</v>
      </c>
      <c r="J11" s="14"/>
      <c r="K11" s="12">
        <v>32292</v>
      </c>
      <c r="L11" s="221">
        <v>32292</v>
      </c>
      <c r="M11" s="199">
        <f t="shared" ref="M11:M17" si="2">K11-L11</f>
        <v>0</v>
      </c>
      <c r="N11" s="13"/>
      <c r="O11" s="13">
        <v>32811</v>
      </c>
      <c r="P11" s="217">
        <v>32811</v>
      </c>
      <c r="Q11" s="205">
        <f t="shared" ref="Q11:Q17" si="3">O11-P11</f>
        <v>0</v>
      </c>
    </row>
    <row r="12" spans="1:17" x14ac:dyDescent="0.45">
      <c r="A12" s="11" t="s">
        <v>14</v>
      </c>
      <c r="B12" s="3">
        <v>7</v>
      </c>
      <c r="C12" s="12">
        <v>197921</v>
      </c>
      <c r="D12" s="221">
        <v>197921</v>
      </c>
      <c r="E12" s="199">
        <f t="shared" si="0"/>
        <v>0</v>
      </c>
      <c r="F12" s="12"/>
      <c r="G12" s="13">
        <v>165376</v>
      </c>
      <c r="H12" s="221">
        <v>165376</v>
      </c>
      <c r="I12" s="173">
        <f t="shared" si="1"/>
        <v>0</v>
      </c>
      <c r="J12" s="14"/>
      <c r="K12" s="12">
        <v>197921</v>
      </c>
      <c r="L12" s="221">
        <v>197921</v>
      </c>
      <c r="M12" s="199">
        <f t="shared" si="2"/>
        <v>0</v>
      </c>
      <c r="N12" s="13"/>
      <c r="O12" s="13">
        <v>165376</v>
      </c>
      <c r="P12" s="217">
        <v>165376</v>
      </c>
      <c r="Q12" s="205">
        <f t="shared" si="3"/>
        <v>0</v>
      </c>
    </row>
    <row r="13" spans="1:17" x14ac:dyDescent="0.45">
      <c r="A13" s="16" t="s">
        <v>15</v>
      </c>
      <c r="B13" s="3">
        <v>5</v>
      </c>
      <c r="C13" s="17">
        <v>17828</v>
      </c>
      <c r="D13" s="222">
        <v>17828</v>
      </c>
      <c r="E13" s="199">
        <f t="shared" si="0"/>
        <v>0</v>
      </c>
      <c r="F13" s="17"/>
      <c r="G13" s="13">
        <v>35940</v>
      </c>
      <c r="H13" s="221">
        <v>35937</v>
      </c>
      <c r="I13" s="173">
        <f t="shared" si="1"/>
        <v>3</v>
      </c>
      <c r="J13" s="14"/>
      <c r="K13" s="12">
        <v>16387</v>
      </c>
      <c r="L13" s="221">
        <v>16387</v>
      </c>
      <c r="M13" s="199">
        <f t="shared" si="2"/>
        <v>0</v>
      </c>
      <c r="N13" s="13"/>
      <c r="O13" s="13">
        <v>32992</v>
      </c>
      <c r="P13" s="217">
        <v>32992</v>
      </c>
      <c r="Q13" s="205">
        <f t="shared" si="3"/>
        <v>0</v>
      </c>
    </row>
    <row r="14" spans="1:17" x14ac:dyDescent="0.45">
      <c r="A14" s="16" t="s">
        <v>140</v>
      </c>
      <c r="C14" s="13">
        <v>0</v>
      </c>
      <c r="D14" s="142">
        <v>0</v>
      </c>
      <c r="E14" s="199">
        <f t="shared" si="0"/>
        <v>0</v>
      </c>
      <c r="F14" s="17"/>
      <c r="G14" s="13">
        <v>0</v>
      </c>
      <c r="H14" s="221">
        <v>0</v>
      </c>
      <c r="I14" s="173">
        <f t="shared" si="1"/>
        <v>0</v>
      </c>
      <c r="J14" s="14"/>
      <c r="K14" s="12">
        <v>5600</v>
      </c>
      <c r="L14" s="221">
        <v>5600</v>
      </c>
      <c r="M14" s="199">
        <f t="shared" si="2"/>
        <v>0</v>
      </c>
      <c r="N14" s="13"/>
      <c r="O14" s="13">
        <v>0</v>
      </c>
      <c r="P14" s="217">
        <v>0</v>
      </c>
      <c r="Q14" s="205">
        <f t="shared" si="3"/>
        <v>0</v>
      </c>
    </row>
    <row r="15" spans="1:17" x14ac:dyDescent="0.45">
      <c r="A15" s="11" t="s">
        <v>16</v>
      </c>
      <c r="C15" s="17">
        <v>414868</v>
      </c>
      <c r="D15" s="142">
        <v>414868</v>
      </c>
      <c r="E15" s="199">
        <f t="shared" si="0"/>
        <v>0</v>
      </c>
      <c r="F15" s="18"/>
      <c r="G15" s="13">
        <v>350107</v>
      </c>
      <c r="H15" s="221">
        <v>350107</v>
      </c>
      <c r="I15" s="173">
        <f t="shared" si="1"/>
        <v>0</v>
      </c>
      <c r="J15" s="14"/>
      <c r="K15" s="12">
        <v>385120</v>
      </c>
      <c r="L15" s="221">
        <v>385120</v>
      </c>
      <c r="M15" s="199">
        <f t="shared" si="2"/>
        <v>0</v>
      </c>
      <c r="N15" s="13"/>
      <c r="O15" s="15">
        <v>333914</v>
      </c>
      <c r="P15" s="217">
        <v>333914</v>
      </c>
      <c r="Q15" s="205">
        <f t="shared" si="3"/>
        <v>0</v>
      </c>
    </row>
    <row r="16" spans="1:17" x14ac:dyDescent="0.45">
      <c r="A16" s="16" t="s">
        <v>17</v>
      </c>
      <c r="C16" s="12">
        <v>32019</v>
      </c>
      <c r="D16" s="221">
        <v>32019</v>
      </c>
      <c r="E16" s="199">
        <f t="shared" si="0"/>
        <v>0</v>
      </c>
      <c r="F16" s="12"/>
      <c r="G16" s="13">
        <v>10384</v>
      </c>
      <c r="H16" s="221">
        <v>10386</v>
      </c>
      <c r="I16" s="173">
        <f t="shared" si="1"/>
        <v>-2</v>
      </c>
      <c r="J16" s="14"/>
      <c r="K16" s="13">
        <v>24777</v>
      </c>
      <c r="L16" s="142">
        <v>24778</v>
      </c>
      <c r="M16" s="199">
        <f t="shared" si="2"/>
        <v>-1</v>
      </c>
      <c r="N16" s="13"/>
      <c r="O16" s="15">
        <v>8307</v>
      </c>
      <c r="P16" s="217">
        <v>8307</v>
      </c>
      <c r="Q16" s="205">
        <f t="shared" si="3"/>
        <v>0</v>
      </c>
    </row>
    <row r="17" spans="1:17" x14ac:dyDescent="0.45">
      <c r="A17" s="2" t="s">
        <v>18</v>
      </c>
      <c r="B17" s="19"/>
      <c r="C17" s="20">
        <v>768930</v>
      </c>
      <c r="D17" s="150">
        <v>768930</v>
      </c>
      <c r="E17" s="199">
        <f t="shared" si="0"/>
        <v>0</v>
      </c>
      <c r="F17" s="21"/>
      <c r="G17" s="20">
        <v>734743</v>
      </c>
      <c r="H17" s="150">
        <v>734742</v>
      </c>
      <c r="I17" s="208">
        <v>0</v>
      </c>
      <c r="J17" s="22"/>
      <c r="K17" s="20">
        <v>716324</v>
      </c>
      <c r="L17" s="150">
        <v>716325</v>
      </c>
      <c r="M17" s="199">
        <f t="shared" si="2"/>
        <v>-1</v>
      </c>
      <c r="N17" s="21"/>
      <c r="O17" s="20">
        <v>689015</v>
      </c>
      <c r="P17" s="217">
        <v>689015</v>
      </c>
      <c r="Q17" s="205">
        <f t="shared" si="3"/>
        <v>0</v>
      </c>
    </row>
    <row r="18" spans="1:17" x14ac:dyDescent="0.45">
      <c r="A18" s="2"/>
      <c r="C18" s="117"/>
      <c r="D18" s="148"/>
      <c r="E18" s="199">
        <f t="shared" si="0"/>
        <v>0</v>
      </c>
      <c r="F18" s="117"/>
      <c r="G18" s="117"/>
      <c r="H18" s="148"/>
      <c r="I18" s="179"/>
      <c r="J18" s="23"/>
      <c r="K18" s="24"/>
      <c r="L18" s="230"/>
      <c r="M18" s="205"/>
      <c r="N18" s="24"/>
      <c r="O18" s="24"/>
    </row>
    <row r="19" spans="1:17" x14ac:dyDescent="0.45">
      <c r="A19" s="9" t="s">
        <v>19</v>
      </c>
      <c r="C19" s="117"/>
      <c r="D19" s="148"/>
      <c r="E19" s="199">
        <f t="shared" si="0"/>
        <v>0</v>
      </c>
      <c r="F19" s="117"/>
      <c r="G19" s="117"/>
      <c r="H19" s="148"/>
      <c r="I19" s="179"/>
      <c r="J19" s="23"/>
      <c r="K19" s="117"/>
      <c r="L19" s="148"/>
      <c r="M19" s="179"/>
      <c r="N19" s="117"/>
      <c r="O19" s="117"/>
    </row>
    <row r="20" spans="1:17" x14ac:dyDescent="0.45">
      <c r="A20" s="16" t="s">
        <v>20</v>
      </c>
      <c r="B20" s="3">
        <v>7</v>
      </c>
      <c r="C20" s="26">
        <v>565146</v>
      </c>
      <c r="D20" s="223">
        <v>565146</v>
      </c>
      <c r="E20" s="199">
        <f t="shared" si="0"/>
        <v>0</v>
      </c>
      <c r="F20" s="26"/>
      <c r="G20" s="27">
        <v>554305</v>
      </c>
      <c r="H20" s="233">
        <v>554305</v>
      </c>
      <c r="I20" s="173">
        <f t="shared" ref="I20:I26" si="4">G20-H20</f>
        <v>0</v>
      </c>
      <c r="J20" s="26"/>
      <c r="K20" s="26">
        <v>565146</v>
      </c>
      <c r="L20" s="223">
        <v>565146</v>
      </c>
      <c r="M20" s="199">
        <f t="shared" ref="M20:M27" si="5">K20-L20</f>
        <v>0</v>
      </c>
      <c r="N20" s="26"/>
      <c r="O20" s="27">
        <v>554305</v>
      </c>
      <c r="P20" s="217">
        <v>554305</v>
      </c>
      <c r="Q20" s="205">
        <f t="shared" ref="Q20:Q27" si="6">O20-P20</f>
        <v>0</v>
      </c>
    </row>
    <row r="21" spans="1:17" x14ac:dyDescent="0.45">
      <c r="A21" s="16" t="s">
        <v>21</v>
      </c>
      <c r="C21" s="26">
        <v>2000</v>
      </c>
      <c r="D21" s="223">
        <v>2000</v>
      </c>
      <c r="E21" s="199">
        <f t="shared" si="0"/>
        <v>0</v>
      </c>
      <c r="F21" s="26"/>
      <c r="G21" s="27">
        <v>2000</v>
      </c>
      <c r="H21" s="233">
        <v>2000</v>
      </c>
      <c r="I21" s="173">
        <f t="shared" si="4"/>
        <v>0</v>
      </c>
      <c r="J21" s="26"/>
      <c r="K21" s="26">
        <v>2000</v>
      </c>
      <c r="L21" s="223">
        <v>2000</v>
      </c>
      <c r="M21" s="199">
        <f t="shared" si="5"/>
        <v>0</v>
      </c>
      <c r="N21" s="26"/>
      <c r="O21" s="27">
        <v>2000</v>
      </c>
      <c r="P21" s="217">
        <v>2000</v>
      </c>
      <c r="Q21" s="205">
        <f t="shared" si="6"/>
        <v>0</v>
      </c>
    </row>
    <row r="22" spans="1:17" x14ac:dyDescent="0.45">
      <c r="A22" s="16" t="s">
        <v>22</v>
      </c>
      <c r="B22" s="3">
        <v>8</v>
      </c>
      <c r="C22" s="117">
        <v>0</v>
      </c>
      <c r="D22" s="148">
        <v>0</v>
      </c>
      <c r="E22" s="199">
        <f t="shared" si="0"/>
        <v>0</v>
      </c>
      <c r="F22" s="117"/>
      <c r="G22" s="117">
        <v>0</v>
      </c>
      <c r="H22" s="148">
        <v>0</v>
      </c>
      <c r="I22" s="173">
        <f t="shared" si="4"/>
        <v>0</v>
      </c>
      <c r="J22" s="27"/>
      <c r="K22" s="27">
        <v>167500</v>
      </c>
      <c r="L22" s="149">
        <v>167500</v>
      </c>
      <c r="M22" s="199">
        <f t="shared" si="5"/>
        <v>0</v>
      </c>
      <c r="N22" s="27"/>
      <c r="O22" s="27">
        <v>13000</v>
      </c>
      <c r="P22" s="217">
        <v>13000</v>
      </c>
      <c r="Q22" s="205">
        <f t="shared" si="6"/>
        <v>0</v>
      </c>
    </row>
    <row r="23" spans="1:17" x14ac:dyDescent="0.45">
      <c r="A23" s="16" t="s">
        <v>23</v>
      </c>
      <c r="B23" s="3">
        <v>9</v>
      </c>
      <c r="C23" s="117">
        <v>279270</v>
      </c>
      <c r="D23" s="148">
        <v>279270</v>
      </c>
      <c r="E23" s="199">
        <f t="shared" si="0"/>
        <v>0</v>
      </c>
      <c r="F23" s="117"/>
      <c r="G23" s="117">
        <v>205107</v>
      </c>
      <c r="H23" s="148">
        <v>205107</v>
      </c>
      <c r="I23" s="173">
        <f t="shared" si="4"/>
        <v>0</v>
      </c>
      <c r="J23" s="27"/>
      <c r="K23" s="27">
        <v>209015</v>
      </c>
      <c r="L23" s="149">
        <v>209015</v>
      </c>
      <c r="M23" s="199">
        <f t="shared" si="5"/>
        <v>0</v>
      </c>
      <c r="N23" s="27"/>
      <c r="O23" s="27">
        <v>182437</v>
      </c>
      <c r="P23" s="217">
        <v>182437</v>
      </c>
      <c r="Q23" s="205">
        <f t="shared" si="6"/>
        <v>0</v>
      </c>
    </row>
    <row r="24" spans="1:17" x14ac:dyDescent="0.45">
      <c r="A24" s="16" t="s">
        <v>24</v>
      </c>
      <c r="C24" s="117">
        <v>49893</v>
      </c>
      <c r="D24" s="148">
        <v>49893</v>
      </c>
      <c r="E24" s="199">
        <f t="shared" si="0"/>
        <v>0</v>
      </c>
      <c r="F24" s="117"/>
      <c r="G24" s="27">
        <v>8200</v>
      </c>
      <c r="H24" s="148">
        <v>8200</v>
      </c>
      <c r="I24" s="173">
        <f t="shared" si="4"/>
        <v>0</v>
      </c>
      <c r="J24" s="27"/>
      <c r="K24" s="27">
        <v>11692</v>
      </c>
      <c r="L24" s="149">
        <v>11692</v>
      </c>
      <c r="M24" s="199">
        <f t="shared" si="5"/>
        <v>0</v>
      </c>
      <c r="N24" s="27"/>
      <c r="O24" s="27">
        <v>7615</v>
      </c>
      <c r="P24" s="217">
        <v>7615</v>
      </c>
      <c r="Q24" s="205">
        <f t="shared" si="6"/>
        <v>0</v>
      </c>
    </row>
    <row r="25" spans="1:17" x14ac:dyDescent="0.45">
      <c r="A25" s="16" t="s">
        <v>25</v>
      </c>
      <c r="B25" s="3" t="s">
        <v>127</v>
      </c>
      <c r="C25" s="117">
        <v>68091</v>
      </c>
      <c r="D25" s="148">
        <v>68091</v>
      </c>
      <c r="E25" s="199">
        <f t="shared" si="0"/>
        <v>0</v>
      </c>
      <c r="F25" s="117"/>
      <c r="G25" s="28">
        <v>73462</v>
      </c>
      <c r="H25" s="148">
        <v>73462</v>
      </c>
      <c r="I25" s="173">
        <f t="shared" si="4"/>
        <v>0</v>
      </c>
      <c r="J25" s="27"/>
      <c r="K25" s="27">
        <v>61259</v>
      </c>
      <c r="L25" s="149">
        <v>61259</v>
      </c>
      <c r="M25" s="199">
        <f t="shared" si="5"/>
        <v>0</v>
      </c>
      <c r="N25" s="27"/>
      <c r="O25" s="28">
        <v>70326</v>
      </c>
      <c r="P25" s="217">
        <v>70326</v>
      </c>
      <c r="Q25" s="205">
        <f t="shared" si="6"/>
        <v>0</v>
      </c>
    </row>
    <row r="26" spans="1:17" x14ac:dyDescent="0.45">
      <c r="A26" s="16" t="s">
        <v>26</v>
      </c>
      <c r="C26" s="45">
        <v>11338</v>
      </c>
      <c r="D26" s="152">
        <v>11338</v>
      </c>
      <c r="E26" s="199">
        <f t="shared" si="0"/>
        <v>0</v>
      </c>
      <c r="F26" s="45"/>
      <c r="G26" s="45">
        <v>5401</v>
      </c>
      <c r="H26" s="152">
        <v>5402</v>
      </c>
      <c r="I26" s="173">
        <f t="shared" si="4"/>
        <v>-1</v>
      </c>
      <c r="J26" s="27"/>
      <c r="K26" s="27">
        <v>3669</v>
      </c>
      <c r="L26" s="149">
        <v>3669</v>
      </c>
      <c r="M26" s="199">
        <f t="shared" si="5"/>
        <v>0</v>
      </c>
      <c r="N26" s="27"/>
      <c r="O26" s="27">
        <v>4420</v>
      </c>
      <c r="P26" s="217">
        <v>4420</v>
      </c>
      <c r="Q26" s="205">
        <f t="shared" si="6"/>
        <v>0</v>
      </c>
    </row>
    <row r="27" spans="1:17" x14ac:dyDescent="0.45">
      <c r="A27" s="2" t="s">
        <v>27</v>
      </c>
      <c r="B27" s="19"/>
      <c r="C27" s="29">
        <v>975738</v>
      </c>
      <c r="D27" s="151">
        <v>975738</v>
      </c>
      <c r="E27" s="199">
        <f t="shared" si="0"/>
        <v>0</v>
      </c>
      <c r="F27" s="49"/>
      <c r="G27" s="29">
        <v>848475</v>
      </c>
      <c r="H27" s="151">
        <v>848476</v>
      </c>
      <c r="I27" s="209">
        <v>0</v>
      </c>
      <c r="J27" s="49"/>
      <c r="K27" s="29">
        <v>1020281</v>
      </c>
      <c r="L27" s="151">
        <v>1020281</v>
      </c>
      <c r="M27" s="199">
        <f t="shared" si="5"/>
        <v>0</v>
      </c>
      <c r="N27" s="49"/>
      <c r="O27" s="29">
        <v>834103</v>
      </c>
      <c r="P27" s="217">
        <v>834103</v>
      </c>
      <c r="Q27" s="205">
        <f t="shared" si="6"/>
        <v>0</v>
      </c>
    </row>
    <row r="28" spans="1:17" x14ac:dyDescent="0.45">
      <c r="C28" s="117"/>
      <c r="D28" s="148"/>
      <c r="E28" s="199">
        <f t="shared" si="0"/>
        <v>0</v>
      </c>
      <c r="F28" s="117"/>
      <c r="G28" s="117"/>
      <c r="H28" s="148"/>
      <c r="I28" s="179"/>
      <c r="J28" s="23"/>
      <c r="K28" s="117"/>
      <c r="L28" s="148"/>
      <c r="M28" s="179"/>
      <c r="N28" s="117"/>
      <c r="O28" s="117"/>
    </row>
    <row r="29" spans="1:17" ht="22.5" thickBot="1" x14ac:dyDescent="0.5">
      <c r="A29" s="2" t="s">
        <v>28</v>
      </c>
      <c r="B29" s="19"/>
      <c r="C29" s="30">
        <v>1744668</v>
      </c>
      <c r="D29" s="150">
        <v>1744668</v>
      </c>
      <c r="E29" s="199">
        <f t="shared" si="0"/>
        <v>0</v>
      </c>
      <c r="F29" s="21"/>
      <c r="G29" s="30">
        <v>1583218</v>
      </c>
      <c r="H29" s="150">
        <v>1583218</v>
      </c>
      <c r="I29" s="210">
        <v>0</v>
      </c>
      <c r="J29" s="22"/>
      <c r="K29" s="30">
        <v>1736605</v>
      </c>
      <c r="L29" s="150">
        <v>1736606</v>
      </c>
      <c r="M29" s="181"/>
      <c r="N29" s="21"/>
      <c r="O29" s="30">
        <v>1523118</v>
      </c>
      <c r="P29" s="217">
        <v>1523118</v>
      </c>
      <c r="Q29" s="205">
        <f>O29-P29</f>
        <v>0</v>
      </c>
    </row>
    <row r="30" spans="1:17" ht="22.5" thickTop="1" x14ac:dyDescent="0.45">
      <c r="A30" s="2"/>
      <c r="B30" s="19"/>
      <c r="C30" s="31"/>
      <c r="D30" s="224"/>
      <c r="E30" s="200"/>
      <c r="F30" s="31"/>
      <c r="G30" s="31"/>
      <c r="H30" s="224"/>
      <c r="I30" s="200"/>
      <c r="J30" s="8"/>
      <c r="K30" s="31"/>
      <c r="L30" s="224"/>
      <c r="M30" s="200"/>
      <c r="N30" s="31"/>
      <c r="O30" s="31"/>
    </row>
    <row r="31" spans="1:17" ht="23.25" x14ac:dyDescent="0.5">
      <c r="A31" s="445" t="s">
        <v>0</v>
      </c>
      <c r="B31" s="445"/>
      <c r="C31" s="445"/>
      <c r="D31" s="445"/>
      <c r="E31" s="445"/>
      <c r="F31" s="445"/>
      <c r="G31" s="445"/>
      <c r="H31" s="445"/>
      <c r="I31" s="445"/>
      <c r="J31" s="445"/>
      <c r="K31" s="127"/>
      <c r="L31" s="238"/>
      <c r="M31" s="214"/>
      <c r="N31" s="127"/>
      <c r="O31" s="127"/>
    </row>
    <row r="32" spans="1:17" ht="23.25" x14ac:dyDescent="0.5">
      <c r="A32" s="445" t="s">
        <v>1</v>
      </c>
      <c r="B32" s="445"/>
      <c r="C32" s="445"/>
      <c r="D32" s="445"/>
      <c r="E32" s="445"/>
      <c r="F32" s="445"/>
      <c r="G32" s="445"/>
      <c r="H32" s="445"/>
      <c r="I32" s="445"/>
      <c r="J32" s="445"/>
      <c r="K32" s="127"/>
      <c r="L32" s="238"/>
      <c r="M32" s="214"/>
      <c r="N32" s="127"/>
      <c r="O32" s="127"/>
    </row>
    <row r="33" spans="1:17" x14ac:dyDescent="0.45">
      <c r="C33" s="32"/>
      <c r="D33" s="225"/>
      <c r="E33" s="201"/>
      <c r="F33" s="32"/>
      <c r="G33" s="32"/>
      <c r="H33" s="225"/>
      <c r="I33" s="201"/>
      <c r="J33" s="33"/>
      <c r="K33" s="32"/>
      <c r="L33" s="225"/>
      <c r="M33" s="201"/>
      <c r="N33" s="32"/>
      <c r="O33" s="32"/>
    </row>
    <row r="34" spans="1:17" ht="23.25" x14ac:dyDescent="0.5">
      <c r="A34" s="127"/>
      <c r="B34" s="19"/>
      <c r="C34" s="446" t="s">
        <v>2</v>
      </c>
      <c r="D34" s="446"/>
      <c r="E34" s="446"/>
      <c r="F34" s="446"/>
      <c r="G34" s="446"/>
      <c r="H34" s="446"/>
      <c r="I34" s="446"/>
      <c r="J34" s="2"/>
      <c r="K34"/>
      <c r="L34" s="217"/>
      <c r="M34" s="195"/>
      <c r="N34"/>
      <c r="O34"/>
    </row>
    <row r="35" spans="1:17" x14ac:dyDescent="0.45">
      <c r="C35" s="4" t="s">
        <v>139</v>
      </c>
      <c r="D35" s="218"/>
      <c r="E35" s="196"/>
      <c r="F35" s="4"/>
      <c r="G35" s="4" t="s">
        <v>4</v>
      </c>
      <c r="H35" s="218"/>
      <c r="I35" s="196" t="s">
        <v>5</v>
      </c>
      <c r="J35" s="5"/>
      <c r="K35" s="4" t="s">
        <v>139</v>
      </c>
      <c r="L35" s="218"/>
      <c r="M35" s="196"/>
      <c r="N35" s="4"/>
      <c r="O35" s="4" t="s">
        <v>4</v>
      </c>
    </row>
    <row r="36" spans="1:17" ht="23.25" x14ac:dyDescent="0.5">
      <c r="A36" s="6" t="s">
        <v>29</v>
      </c>
      <c r="B36" s="3" t="s">
        <v>7</v>
      </c>
      <c r="C36" s="7">
        <v>2561</v>
      </c>
      <c r="D36" s="219"/>
      <c r="E36" s="197"/>
      <c r="F36" s="7"/>
      <c r="G36" s="7">
        <v>2560</v>
      </c>
      <c r="H36" s="219"/>
      <c r="I36" s="197">
        <v>2560</v>
      </c>
      <c r="J36" s="5"/>
      <c r="K36" s="7">
        <v>2561</v>
      </c>
      <c r="L36" s="219"/>
      <c r="M36" s="197"/>
      <c r="N36" s="7"/>
      <c r="O36" s="7">
        <v>2560</v>
      </c>
    </row>
    <row r="37" spans="1:17" ht="23.25" x14ac:dyDescent="0.5">
      <c r="A37" s="6"/>
      <c r="C37" s="4" t="s">
        <v>8</v>
      </c>
      <c r="D37" s="218"/>
      <c r="E37" s="196"/>
      <c r="F37" s="4"/>
      <c r="G37" s="4"/>
      <c r="H37" s="219"/>
      <c r="I37" s="196" t="s">
        <v>8</v>
      </c>
      <c r="J37" s="5"/>
      <c r="K37" s="4" t="s">
        <v>8</v>
      </c>
      <c r="L37" s="218"/>
      <c r="M37" s="196"/>
      <c r="N37" s="4"/>
      <c r="O37" s="4" t="s">
        <v>9</v>
      </c>
    </row>
    <row r="38" spans="1:17" ht="23.25" x14ac:dyDescent="0.5">
      <c r="A38" s="127"/>
      <c r="C38"/>
      <c r="D38" s="217"/>
      <c r="E38" s="195"/>
      <c r="F38"/>
      <c r="G38"/>
      <c r="H38" s="217"/>
      <c r="I38" s="195"/>
      <c r="J38"/>
      <c r="K38"/>
      <c r="L38" s="217"/>
      <c r="M38" s="195"/>
      <c r="N38"/>
      <c r="O38"/>
    </row>
    <row r="39" spans="1:17" x14ac:dyDescent="0.45">
      <c r="A39" s="9" t="s">
        <v>30</v>
      </c>
      <c r="C39" s="10"/>
      <c r="D39" s="220"/>
      <c r="E39" s="198"/>
      <c r="F39" s="10"/>
      <c r="G39" s="10"/>
      <c r="H39" s="220"/>
      <c r="I39" s="198"/>
      <c r="J39" s="4"/>
      <c r="K39" s="10"/>
      <c r="L39" s="220"/>
      <c r="M39" s="198"/>
      <c r="N39" s="10"/>
      <c r="O39" s="10"/>
    </row>
    <row r="40" spans="1:17" x14ac:dyDescent="0.45">
      <c r="A40" t="s">
        <v>31</v>
      </c>
      <c r="C40" s="14">
        <v>175706</v>
      </c>
      <c r="D40" s="141">
        <v>175706</v>
      </c>
      <c r="E40" s="199">
        <f t="shared" ref="E40:E58" si="7">C40-D40</f>
        <v>0</v>
      </c>
      <c r="F40" s="34"/>
      <c r="G40" s="14">
        <v>246478</v>
      </c>
      <c r="H40" s="234">
        <v>246478</v>
      </c>
      <c r="I40" s="173">
        <f t="shared" ref="I40:I47" si="8">G40-H40</f>
        <v>0</v>
      </c>
      <c r="J40" s="18"/>
      <c r="K40" s="41">
        <v>148146</v>
      </c>
      <c r="L40" s="143">
        <v>148147</v>
      </c>
      <c r="M40" s="199">
        <f t="shared" ref="M40:M48" si="9">K40-L40</f>
        <v>-1</v>
      </c>
      <c r="N40" s="34"/>
      <c r="O40" s="14">
        <v>240886</v>
      </c>
      <c r="P40" s="217">
        <v>240886</v>
      </c>
      <c r="Q40" s="205">
        <f t="shared" ref="Q40:Q48" si="10">O40-P40</f>
        <v>0</v>
      </c>
    </row>
    <row r="41" spans="1:17" x14ac:dyDescent="0.45">
      <c r="A41" s="16" t="s">
        <v>32</v>
      </c>
      <c r="B41" s="3">
        <v>5</v>
      </c>
      <c r="C41" s="118">
        <v>71599</v>
      </c>
      <c r="D41" s="226">
        <v>71599</v>
      </c>
      <c r="E41" s="199">
        <f t="shared" si="7"/>
        <v>0</v>
      </c>
      <c r="F41" s="118"/>
      <c r="G41" s="118">
        <v>55836</v>
      </c>
      <c r="H41" s="226">
        <v>55848</v>
      </c>
      <c r="I41" s="173">
        <f t="shared" si="8"/>
        <v>-12</v>
      </c>
      <c r="J41" s="14"/>
      <c r="K41" s="14">
        <v>59857</v>
      </c>
      <c r="L41" s="141">
        <v>59857</v>
      </c>
      <c r="M41" s="199">
        <f t="shared" si="9"/>
        <v>0</v>
      </c>
      <c r="N41" s="14"/>
      <c r="O41" s="14">
        <v>52753</v>
      </c>
      <c r="P41" s="217">
        <v>52753</v>
      </c>
      <c r="Q41" s="205">
        <f t="shared" si="10"/>
        <v>0</v>
      </c>
    </row>
    <row r="42" spans="1:17" x14ac:dyDescent="0.45">
      <c r="A42" s="16" t="s">
        <v>141</v>
      </c>
      <c r="B42" s="3">
        <v>11</v>
      </c>
      <c r="C42" s="14">
        <v>50040</v>
      </c>
      <c r="D42" s="141">
        <v>50040</v>
      </c>
      <c r="E42" s="199">
        <f t="shared" si="7"/>
        <v>0</v>
      </c>
      <c r="F42" s="118"/>
      <c r="G42" s="118">
        <v>0</v>
      </c>
      <c r="H42" s="226">
        <v>0</v>
      </c>
      <c r="I42" s="173">
        <f t="shared" si="8"/>
        <v>0</v>
      </c>
      <c r="J42" s="14"/>
      <c r="K42" s="14">
        <v>50040</v>
      </c>
      <c r="L42" s="141">
        <v>50040</v>
      </c>
      <c r="M42" s="199">
        <f t="shared" si="9"/>
        <v>0</v>
      </c>
      <c r="N42" s="14"/>
      <c r="O42" s="14">
        <v>0</v>
      </c>
      <c r="P42" s="217">
        <v>0</v>
      </c>
      <c r="Q42" s="205">
        <f t="shared" si="10"/>
        <v>0</v>
      </c>
    </row>
    <row r="43" spans="1:17" x14ac:dyDescent="0.45">
      <c r="A43" t="s">
        <v>33</v>
      </c>
      <c r="B43" s="3" t="s">
        <v>128</v>
      </c>
      <c r="C43" s="35">
        <v>0</v>
      </c>
      <c r="D43" s="227">
        <v>0</v>
      </c>
      <c r="E43" s="199">
        <f t="shared" si="7"/>
        <v>0</v>
      </c>
      <c r="F43" s="118"/>
      <c r="G43" s="14">
        <v>182746</v>
      </c>
      <c r="H43" s="141">
        <v>182745</v>
      </c>
      <c r="I43" s="173">
        <f t="shared" si="8"/>
        <v>1</v>
      </c>
      <c r="J43" s="14"/>
      <c r="K43" s="14">
        <v>25000</v>
      </c>
      <c r="L43" s="141">
        <v>25000</v>
      </c>
      <c r="M43" s="199">
        <f t="shared" si="9"/>
        <v>0</v>
      </c>
      <c r="N43" s="14"/>
      <c r="O43" s="14">
        <v>208746</v>
      </c>
      <c r="P43" s="217">
        <v>208746</v>
      </c>
      <c r="Q43" s="205">
        <f t="shared" si="10"/>
        <v>0</v>
      </c>
    </row>
    <row r="44" spans="1:17" x14ac:dyDescent="0.45">
      <c r="A44" t="s">
        <v>34</v>
      </c>
      <c r="C44" s="18"/>
      <c r="D44" s="228"/>
      <c r="E44" s="199">
        <f t="shared" si="7"/>
        <v>0</v>
      </c>
      <c r="F44" s="18"/>
      <c r="G44" s="18"/>
      <c r="H44" s="228"/>
      <c r="I44" s="173">
        <f t="shared" si="8"/>
        <v>0</v>
      </c>
      <c r="J44" s="18"/>
      <c r="K44" s="18"/>
      <c r="L44" s="228"/>
      <c r="M44" s="199">
        <f t="shared" si="9"/>
        <v>0</v>
      </c>
      <c r="N44" s="18"/>
      <c r="O44" s="18"/>
      <c r="Q44" s="205">
        <f t="shared" si="10"/>
        <v>0</v>
      </c>
    </row>
    <row r="45" spans="1:17" x14ac:dyDescent="0.45">
      <c r="A45" s="37" t="s">
        <v>35</v>
      </c>
      <c r="B45" s="3">
        <v>11</v>
      </c>
      <c r="C45" s="12">
        <v>4692</v>
      </c>
      <c r="D45" s="221">
        <v>4692</v>
      </c>
      <c r="E45" s="199">
        <f t="shared" si="7"/>
        <v>0</v>
      </c>
      <c r="F45" s="12"/>
      <c r="G45" s="12">
        <v>4119</v>
      </c>
      <c r="H45" s="221">
        <v>4119</v>
      </c>
      <c r="I45" s="173">
        <f t="shared" si="8"/>
        <v>0</v>
      </c>
      <c r="J45" s="14"/>
      <c r="K45" s="14">
        <v>4414</v>
      </c>
      <c r="L45" s="141">
        <v>4414</v>
      </c>
      <c r="M45" s="199">
        <f t="shared" si="9"/>
        <v>0</v>
      </c>
      <c r="N45" s="14"/>
      <c r="O45" s="14">
        <v>4119</v>
      </c>
      <c r="P45" s="217">
        <v>4119</v>
      </c>
      <c r="Q45" s="205">
        <f t="shared" si="10"/>
        <v>0</v>
      </c>
    </row>
    <row r="46" spans="1:17" x14ac:dyDescent="0.45">
      <c r="A46" t="s">
        <v>36</v>
      </c>
      <c r="C46" s="35">
        <v>17368</v>
      </c>
      <c r="D46" s="227">
        <v>17368</v>
      </c>
      <c r="E46" s="199">
        <f t="shared" si="7"/>
        <v>0</v>
      </c>
      <c r="F46" s="35"/>
      <c r="G46" s="35">
        <v>3188</v>
      </c>
      <c r="H46" s="226">
        <v>3188</v>
      </c>
      <c r="I46" s="173">
        <f t="shared" si="8"/>
        <v>0</v>
      </c>
      <c r="J46" s="14"/>
      <c r="K46" s="14">
        <v>17368</v>
      </c>
      <c r="L46" s="141">
        <v>17368</v>
      </c>
      <c r="M46" s="199">
        <f t="shared" si="9"/>
        <v>0</v>
      </c>
      <c r="N46" s="14"/>
      <c r="O46" s="14">
        <v>3188</v>
      </c>
      <c r="P46" s="217">
        <v>3188</v>
      </c>
      <c r="Q46" s="205">
        <f t="shared" si="10"/>
        <v>0</v>
      </c>
    </row>
    <row r="47" spans="1:17" x14ac:dyDescent="0.45">
      <c r="A47" t="s">
        <v>37</v>
      </c>
      <c r="C47" s="12">
        <v>7670</v>
      </c>
      <c r="D47" s="221">
        <v>4936</v>
      </c>
      <c r="E47" s="199">
        <f t="shared" si="7"/>
        <v>2734</v>
      </c>
      <c r="F47" s="12"/>
      <c r="G47" s="12">
        <v>5742</v>
      </c>
      <c r="H47" s="221">
        <v>5731</v>
      </c>
      <c r="I47" s="173">
        <f t="shared" si="8"/>
        <v>11</v>
      </c>
      <c r="J47" s="14"/>
      <c r="K47" s="14">
        <v>7478</v>
      </c>
      <c r="L47" s="141">
        <v>4744</v>
      </c>
      <c r="M47" s="199">
        <f t="shared" si="9"/>
        <v>2734</v>
      </c>
      <c r="N47" s="14"/>
      <c r="O47" s="14">
        <v>5072</v>
      </c>
      <c r="P47" s="217">
        <v>5072</v>
      </c>
      <c r="Q47" s="205">
        <f t="shared" si="10"/>
        <v>0</v>
      </c>
    </row>
    <row r="48" spans="1:17" x14ac:dyDescent="0.45">
      <c r="A48" s="2" t="s">
        <v>38</v>
      </c>
      <c r="B48" s="19"/>
      <c r="C48" s="119">
        <v>327075</v>
      </c>
      <c r="D48" s="146">
        <v>324341</v>
      </c>
      <c r="E48" s="199">
        <f t="shared" si="7"/>
        <v>2734</v>
      </c>
      <c r="F48" s="38"/>
      <c r="G48" s="119">
        <v>498109</v>
      </c>
      <c r="H48" s="146">
        <v>498109</v>
      </c>
      <c r="I48" s="211">
        <v>0</v>
      </c>
      <c r="J48" s="39"/>
      <c r="K48" s="119">
        <v>312303</v>
      </c>
      <c r="L48" s="146">
        <v>309570</v>
      </c>
      <c r="M48" s="199">
        <f t="shared" si="9"/>
        <v>2733</v>
      </c>
      <c r="N48" s="38"/>
      <c r="O48" s="119">
        <v>514764</v>
      </c>
      <c r="P48" s="217">
        <v>514764</v>
      </c>
      <c r="Q48" s="205">
        <f t="shared" si="10"/>
        <v>0</v>
      </c>
    </row>
    <row r="49" spans="1:17" x14ac:dyDescent="0.45">
      <c r="C49" s="35"/>
      <c r="D49" s="227"/>
      <c r="E49" s="199">
        <f t="shared" si="7"/>
        <v>0</v>
      </c>
      <c r="F49" s="35"/>
      <c r="G49" s="35"/>
      <c r="H49" s="227"/>
      <c r="I49" s="203"/>
      <c r="J49" s="40"/>
      <c r="K49" s="35"/>
      <c r="L49" s="227"/>
      <c r="M49" s="203"/>
      <c r="N49" s="35"/>
      <c r="O49" s="35"/>
    </row>
    <row r="50" spans="1:17" x14ac:dyDescent="0.45">
      <c r="A50" s="9" t="s">
        <v>39</v>
      </c>
      <c r="B50" s="2"/>
      <c r="C50" s="38"/>
      <c r="D50" s="146"/>
      <c r="E50" s="199">
        <f t="shared" si="7"/>
        <v>0</v>
      </c>
      <c r="F50" s="38"/>
      <c r="G50" s="38"/>
      <c r="H50" s="146"/>
      <c r="I50" s="177"/>
      <c r="J50" s="38"/>
      <c r="K50" s="38"/>
      <c r="L50" s="146"/>
      <c r="M50" s="177"/>
      <c r="N50" s="38"/>
      <c r="O50" s="38"/>
    </row>
    <row r="51" spans="1:17" x14ac:dyDescent="0.45">
      <c r="A51" t="s">
        <v>142</v>
      </c>
      <c r="B51" s="3">
        <v>11</v>
      </c>
      <c r="C51" s="14">
        <v>17219</v>
      </c>
      <c r="D51" s="141">
        <v>17219</v>
      </c>
      <c r="E51" s="199">
        <f t="shared" si="7"/>
        <v>0</v>
      </c>
      <c r="F51" s="118"/>
      <c r="G51" s="14">
        <v>0</v>
      </c>
      <c r="H51" s="146">
        <v>0</v>
      </c>
      <c r="I51" s="172"/>
      <c r="J51" s="14"/>
      <c r="K51" s="14">
        <v>17219</v>
      </c>
      <c r="L51" s="141">
        <v>17219</v>
      </c>
      <c r="M51" s="199">
        <f t="shared" ref="M51:M56" si="11">K51-L51</f>
        <v>0</v>
      </c>
      <c r="N51" s="14"/>
      <c r="O51" s="14">
        <v>0</v>
      </c>
      <c r="P51" s="217">
        <v>0</v>
      </c>
      <c r="Q51" s="205">
        <f t="shared" ref="Q51:Q58" si="12">O51-P51</f>
        <v>0</v>
      </c>
    </row>
    <row r="52" spans="1:17" x14ac:dyDescent="0.45">
      <c r="A52" t="s">
        <v>34</v>
      </c>
      <c r="B52" s="3">
        <v>11</v>
      </c>
      <c r="C52" s="118">
        <v>5703</v>
      </c>
      <c r="D52" s="226">
        <v>5703</v>
      </c>
      <c r="E52" s="199">
        <f t="shared" si="7"/>
        <v>0</v>
      </c>
      <c r="F52" s="118"/>
      <c r="G52" s="14">
        <v>7479</v>
      </c>
      <c r="H52" s="146">
        <v>7479</v>
      </c>
      <c r="I52" s="173">
        <f>G52-H52</f>
        <v>0</v>
      </c>
      <c r="J52" s="14"/>
      <c r="K52" s="14">
        <v>4847</v>
      </c>
      <c r="L52" s="141">
        <v>4847</v>
      </c>
      <c r="M52" s="199">
        <f t="shared" si="11"/>
        <v>0</v>
      </c>
      <c r="N52" s="14"/>
      <c r="O52" s="14">
        <v>7479</v>
      </c>
      <c r="P52" s="217">
        <v>7479</v>
      </c>
      <c r="Q52" s="205">
        <f t="shared" si="12"/>
        <v>0</v>
      </c>
    </row>
    <row r="53" spans="1:17" x14ac:dyDescent="0.45">
      <c r="A53" t="s">
        <v>111</v>
      </c>
      <c r="C53" s="118"/>
      <c r="D53" s="226"/>
      <c r="E53" s="199">
        <f t="shared" si="7"/>
        <v>0</v>
      </c>
      <c r="F53" s="118"/>
      <c r="G53" s="118"/>
      <c r="H53" s="226"/>
      <c r="I53" s="202"/>
      <c r="J53" s="14"/>
      <c r="K53" s="14"/>
      <c r="L53" s="141"/>
      <c r="M53" s="199">
        <f t="shared" si="11"/>
        <v>0</v>
      </c>
      <c r="N53" s="14"/>
      <c r="O53" s="14"/>
      <c r="Q53" s="205">
        <f t="shared" si="12"/>
        <v>0</v>
      </c>
    </row>
    <row r="54" spans="1:17" x14ac:dyDescent="0.45">
      <c r="A54" t="s">
        <v>112</v>
      </c>
      <c r="C54" s="118">
        <v>5306</v>
      </c>
      <c r="D54" s="226">
        <v>5306</v>
      </c>
      <c r="E54" s="199">
        <f t="shared" si="7"/>
        <v>0</v>
      </c>
      <c r="F54" s="118"/>
      <c r="G54" s="14">
        <v>3671</v>
      </c>
      <c r="H54" s="226">
        <v>3671</v>
      </c>
      <c r="I54" s="173">
        <f>G54-H54</f>
        <v>0</v>
      </c>
      <c r="J54" s="14"/>
      <c r="K54" s="14">
        <v>3984</v>
      </c>
      <c r="L54" s="141">
        <v>3984</v>
      </c>
      <c r="M54" s="199">
        <f t="shared" si="11"/>
        <v>0</v>
      </c>
      <c r="N54" s="14"/>
      <c r="O54" s="14">
        <v>2820</v>
      </c>
      <c r="P54" s="217">
        <v>2820</v>
      </c>
      <c r="Q54" s="205">
        <f t="shared" si="12"/>
        <v>0</v>
      </c>
    </row>
    <row r="55" spans="1:17" x14ac:dyDescent="0.45">
      <c r="A55" t="s">
        <v>40</v>
      </c>
      <c r="C55" s="118">
        <v>7291</v>
      </c>
      <c r="D55" s="226">
        <v>10024</v>
      </c>
      <c r="E55" s="199">
        <f t="shared" si="7"/>
        <v>-2733</v>
      </c>
      <c r="F55" s="118"/>
      <c r="G55" s="41">
        <v>8534</v>
      </c>
      <c r="H55" s="226">
        <v>8534</v>
      </c>
      <c r="I55" s="173">
        <f>G55-H55</f>
        <v>0</v>
      </c>
      <c r="J55" s="14"/>
      <c r="K55" s="14">
        <v>7148</v>
      </c>
      <c r="L55" s="141">
        <v>9882</v>
      </c>
      <c r="M55" s="199">
        <f t="shared" si="11"/>
        <v>-2734</v>
      </c>
      <c r="N55" s="14"/>
      <c r="O55" s="14">
        <v>8506</v>
      </c>
      <c r="P55" s="217">
        <v>8506</v>
      </c>
      <c r="Q55" s="205">
        <f t="shared" si="12"/>
        <v>0</v>
      </c>
    </row>
    <row r="56" spans="1:17" x14ac:dyDescent="0.45">
      <c r="A56" s="2" t="s">
        <v>41</v>
      </c>
      <c r="B56" s="19"/>
      <c r="C56" s="119">
        <v>35519</v>
      </c>
      <c r="D56" s="146">
        <v>38252</v>
      </c>
      <c r="E56" s="199">
        <f t="shared" si="7"/>
        <v>-2733</v>
      </c>
      <c r="F56" s="38"/>
      <c r="G56" s="119">
        <v>19684</v>
      </c>
      <c r="H56" s="146">
        <v>19684</v>
      </c>
      <c r="I56" s="211">
        <v>0</v>
      </c>
      <c r="J56" s="39"/>
      <c r="K56" s="119">
        <v>33198</v>
      </c>
      <c r="L56" s="146">
        <v>35932</v>
      </c>
      <c r="M56" s="199">
        <f t="shared" si="11"/>
        <v>-2734</v>
      </c>
      <c r="N56" s="38"/>
      <c r="O56" s="119">
        <v>18805</v>
      </c>
      <c r="P56" s="217">
        <v>18805</v>
      </c>
      <c r="Q56" s="205">
        <f t="shared" si="12"/>
        <v>0</v>
      </c>
    </row>
    <row r="57" spans="1:17" x14ac:dyDescent="0.45">
      <c r="A57" s="2"/>
      <c r="B57" s="19"/>
      <c r="C57" s="38"/>
      <c r="D57" s="146"/>
      <c r="E57" s="199">
        <f t="shared" si="7"/>
        <v>0</v>
      </c>
      <c r="F57" s="38"/>
      <c r="G57" s="38"/>
      <c r="H57" s="146"/>
      <c r="I57" s="177"/>
      <c r="J57" s="38"/>
      <c r="K57" s="38"/>
      <c r="L57" s="146"/>
      <c r="M57" s="177"/>
      <c r="N57" s="38"/>
      <c r="O57" s="38"/>
      <c r="Q57" s="205">
        <f t="shared" si="12"/>
        <v>0</v>
      </c>
    </row>
    <row r="58" spans="1:17" x14ac:dyDescent="0.45">
      <c r="A58" s="2" t="s">
        <v>42</v>
      </c>
      <c r="B58" s="19"/>
      <c r="C58" s="42">
        <v>362594</v>
      </c>
      <c r="D58" s="146">
        <v>362593</v>
      </c>
      <c r="E58" s="199">
        <f t="shared" si="7"/>
        <v>1</v>
      </c>
      <c r="F58" s="38"/>
      <c r="G58" s="42">
        <v>517793</v>
      </c>
      <c r="H58" s="146">
        <v>517793</v>
      </c>
      <c r="I58" s="212">
        <v>0</v>
      </c>
      <c r="J58" s="39"/>
      <c r="K58" s="42">
        <v>345501</v>
      </c>
      <c r="L58" s="146">
        <v>345502</v>
      </c>
      <c r="M58" s="177"/>
      <c r="N58" s="38"/>
      <c r="O58" s="42">
        <v>533569</v>
      </c>
      <c r="P58" s="217">
        <v>533569</v>
      </c>
      <c r="Q58" s="205">
        <f t="shared" si="12"/>
        <v>0</v>
      </c>
    </row>
    <row r="59" spans="1:17" x14ac:dyDescent="0.45">
      <c r="A59" s="2"/>
      <c r="B59" s="19"/>
      <c r="C59" s="31"/>
      <c r="D59" s="224"/>
      <c r="E59" s="200"/>
      <c r="F59" s="31"/>
      <c r="G59" s="31"/>
      <c r="H59" s="224"/>
      <c r="I59" s="200"/>
      <c r="J59" s="8"/>
      <c r="K59" s="31"/>
      <c r="L59" s="224"/>
      <c r="M59" s="200"/>
      <c r="N59" s="31"/>
      <c r="O59" s="31"/>
    </row>
    <row r="60" spans="1:17" ht="23.25" x14ac:dyDescent="0.5">
      <c r="A60" s="445" t="s">
        <v>0</v>
      </c>
      <c r="B60" s="445"/>
      <c r="C60" s="445"/>
      <c r="D60" s="445"/>
      <c r="E60" s="445"/>
      <c r="F60" s="445"/>
      <c r="G60" s="445"/>
      <c r="H60" s="445"/>
      <c r="I60" s="445"/>
      <c r="J60" s="445"/>
      <c r="K60" s="127"/>
      <c r="L60" s="238"/>
      <c r="M60" s="214"/>
      <c r="N60" s="127"/>
      <c r="O60" s="127"/>
    </row>
    <row r="61" spans="1:17" ht="23.25" x14ac:dyDescent="0.5">
      <c r="A61" s="445" t="s">
        <v>1</v>
      </c>
      <c r="B61" s="445"/>
      <c r="C61" s="445"/>
      <c r="D61" s="445"/>
      <c r="E61" s="445"/>
      <c r="F61" s="445"/>
      <c r="G61" s="445"/>
      <c r="H61" s="445"/>
      <c r="I61" s="445"/>
      <c r="J61" s="445"/>
      <c r="K61" s="127"/>
      <c r="L61" s="238"/>
      <c r="M61" s="214"/>
      <c r="N61" s="127"/>
      <c r="O61" s="127"/>
    </row>
    <row r="62" spans="1:17" x14ac:dyDescent="0.45">
      <c r="C62" s="108"/>
      <c r="D62" s="225"/>
      <c r="E62" s="201"/>
      <c r="F62" s="32"/>
      <c r="G62" s="32"/>
      <c r="H62" s="225"/>
      <c r="I62" s="201"/>
      <c r="J62" s="33"/>
      <c r="K62" s="32"/>
      <c r="L62" s="225"/>
      <c r="M62" s="201"/>
      <c r="N62" s="32"/>
      <c r="O62" s="32"/>
    </row>
    <row r="63" spans="1:17" ht="23.25" x14ac:dyDescent="0.5">
      <c r="A63" s="127"/>
      <c r="B63" s="19"/>
      <c r="C63" s="446" t="s">
        <v>2</v>
      </c>
      <c r="D63" s="446"/>
      <c r="E63" s="446"/>
      <c r="F63" s="446"/>
      <c r="G63" s="446"/>
      <c r="H63" s="446"/>
      <c r="I63" s="446"/>
      <c r="J63" s="2"/>
      <c r="K63"/>
      <c r="L63" s="217"/>
      <c r="M63" s="195"/>
      <c r="N63"/>
      <c r="O63"/>
    </row>
    <row r="64" spans="1:17" ht="23.25" x14ac:dyDescent="0.5">
      <c r="A64" s="6"/>
      <c r="C64" s="103" t="s">
        <v>139</v>
      </c>
      <c r="D64" s="218"/>
      <c r="E64" s="196"/>
      <c r="F64" s="4"/>
      <c r="G64" s="4" t="s">
        <v>4</v>
      </c>
      <c r="H64" s="218"/>
      <c r="I64" s="196" t="s">
        <v>5</v>
      </c>
      <c r="J64" s="5"/>
      <c r="K64" s="4" t="s">
        <v>139</v>
      </c>
      <c r="L64" s="218"/>
      <c r="M64" s="196"/>
      <c r="N64" s="4"/>
      <c r="O64" s="4" t="s">
        <v>4</v>
      </c>
    </row>
    <row r="65" spans="1:17" ht="23.25" x14ac:dyDescent="0.5">
      <c r="A65" s="6" t="s">
        <v>29</v>
      </c>
      <c r="B65" s="3" t="s">
        <v>7</v>
      </c>
      <c r="C65" s="104">
        <v>2561</v>
      </c>
      <c r="D65" s="219"/>
      <c r="E65" s="197"/>
      <c r="F65" s="7"/>
      <c r="G65" s="7">
        <v>2560</v>
      </c>
      <c r="H65" s="219"/>
      <c r="I65" s="197">
        <v>2560</v>
      </c>
      <c r="J65" s="5"/>
      <c r="K65" s="7">
        <v>2561</v>
      </c>
      <c r="L65" s="219"/>
      <c r="M65" s="197"/>
      <c r="N65" s="7"/>
      <c r="O65" s="7">
        <v>2560</v>
      </c>
    </row>
    <row r="66" spans="1:17" ht="23.25" x14ac:dyDescent="0.5">
      <c r="A66" s="6"/>
      <c r="C66" s="103" t="s">
        <v>8</v>
      </c>
      <c r="D66" s="218"/>
      <c r="E66" s="196"/>
      <c r="F66" s="4"/>
      <c r="G66" s="4"/>
      <c r="H66" s="219"/>
      <c r="I66" s="196" t="s">
        <v>8</v>
      </c>
      <c r="J66" s="5"/>
      <c r="K66" s="4" t="s">
        <v>8</v>
      </c>
      <c r="L66" s="218"/>
      <c r="M66" s="196"/>
      <c r="N66" s="4"/>
      <c r="O66" s="4" t="s">
        <v>9</v>
      </c>
    </row>
    <row r="67" spans="1:17" ht="23.25" x14ac:dyDescent="0.5">
      <c r="A67" s="127"/>
      <c r="C67"/>
      <c r="D67" s="217"/>
      <c r="E67" s="195"/>
      <c r="F67"/>
      <c r="G67"/>
      <c r="H67" s="217"/>
      <c r="I67" s="195"/>
      <c r="J67"/>
      <c r="K67"/>
      <c r="L67" s="217"/>
      <c r="M67" s="195"/>
      <c r="N67"/>
      <c r="O67"/>
    </row>
    <row r="68" spans="1:17" x14ac:dyDescent="0.45">
      <c r="A68" s="9" t="s">
        <v>43</v>
      </c>
      <c r="C68" s="109"/>
      <c r="D68" s="229"/>
      <c r="E68" s="204"/>
      <c r="F68" s="116"/>
      <c r="G68" s="116"/>
      <c r="H68" s="235"/>
      <c r="I68" s="204"/>
      <c r="J68" s="116"/>
      <c r="K68" s="116"/>
      <c r="L68" s="229"/>
      <c r="M68" s="204"/>
      <c r="N68" s="116"/>
      <c r="O68" s="116"/>
    </row>
    <row r="69" spans="1:17" x14ac:dyDescent="0.45">
      <c r="A69" t="s">
        <v>44</v>
      </c>
      <c r="B69" s="3">
        <v>12</v>
      </c>
      <c r="C69" s="109"/>
      <c r="D69" s="229"/>
      <c r="E69" s="204"/>
      <c r="F69" s="116"/>
      <c r="G69" s="116"/>
      <c r="H69" s="235"/>
      <c r="I69" s="204"/>
      <c r="J69" s="116"/>
      <c r="K69" s="116"/>
      <c r="L69" s="229"/>
      <c r="M69" s="204"/>
      <c r="N69" s="116"/>
      <c r="O69" s="116"/>
    </row>
    <row r="70" spans="1:17" ht="22.5" thickBot="1" x14ac:dyDescent="0.5">
      <c r="A70" t="s">
        <v>45</v>
      </c>
      <c r="C70" s="110">
        <v>873000</v>
      </c>
      <c r="D70" s="152">
        <v>873000</v>
      </c>
      <c r="E70" s="199">
        <f>C70-D70</f>
        <v>0</v>
      </c>
      <c r="F70" s="45"/>
      <c r="G70" s="44">
        <v>680000</v>
      </c>
      <c r="H70" s="152">
        <v>680000</v>
      </c>
      <c r="I70" s="173">
        <f>G70-H70</f>
        <v>0</v>
      </c>
      <c r="J70" s="27"/>
      <c r="K70" s="44">
        <v>873000</v>
      </c>
      <c r="L70" s="149">
        <v>873000</v>
      </c>
      <c r="M70" s="199">
        <f t="shared" ref="M70:M75" si="13">K70-L70</f>
        <v>0</v>
      </c>
      <c r="N70" s="27"/>
      <c r="O70" s="44">
        <v>680000</v>
      </c>
      <c r="P70" s="217">
        <v>680000</v>
      </c>
      <c r="Q70" s="205">
        <f t="shared" ref="Q70:Q75" si="14">O70-P70</f>
        <v>0</v>
      </c>
    </row>
    <row r="71" spans="1:17" ht="22.5" thickTop="1" x14ac:dyDescent="0.45">
      <c r="A71" t="s">
        <v>46</v>
      </c>
      <c r="C71" s="24">
        <v>873000</v>
      </c>
      <c r="D71" s="230">
        <v>873000</v>
      </c>
      <c r="E71" s="199">
        <f>C71-D71</f>
        <v>0</v>
      </c>
      <c r="F71" s="45"/>
      <c r="G71" s="27">
        <v>680000</v>
      </c>
      <c r="H71" s="152">
        <v>680000</v>
      </c>
      <c r="I71" s="173">
        <f>G71-H71</f>
        <v>0</v>
      </c>
      <c r="J71" s="27"/>
      <c r="K71" s="27">
        <v>873000</v>
      </c>
      <c r="L71" s="149">
        <v>873000</v>
      </c>
      <c r="M71" s="199">
        <f t="shared" si="13"/>
        <v>0</v>
      </c>
      <c r="N71" s="27"/>
      <c r="O71" s="27">
        <v>680000</v>
      </c>
      <c r="P71" s="217">
        <v>680000</v>
      </c>
      <c r="Q71" s="205">
        <f t="shared" si="14"/>
        <v>0</v>
      </c>
    </row>
    <row r="72" spans="1:17" x14ac:dyDescent="0.45">
      <c r="A72" t="s">
        <v>47</v>
      </c>
      <c r="B72" s="3">
        <v>12</v>
      </c>
      <c r="C72" s="45">
        <v>168500</v>
      </c>
      <c r="D72" s="152">
        <v>168500</v>
      </c>
      <c r="E72" s="199">
        <f>C72-D72</f>
        <v>0</v>
      </c>
      <c r="F72" s="45"/>
      <c r="G72" s="27">
        <v>72000</v>
      </c>
      <c r="H72" s="152">
        <v>72000</v>
      </c>
      <c r="I72" s="173">
        <f>G72-H72</f>
        <v>0</v>
      </c>
      <c r="J72" s="27"/>
      <c r="K72" s="27">
        <v>168500</v>
      </c>
      <c r="L72" s="149">
        <v>168500</v>
      </c>
      <c r="M72" s="199">
        <f t="shared" si="13"/>
        <v>0</v>
      </c>
      <c r="N72" s="27"/>
      <c r="O72" s="27">
        <v>72000</v>
      </c>
      <c r="P72" s="217">
        <v>72000</v>
      </c>
      <c r="Q72" s="205">
        <f t="shared" si="14"/>
        <v>0</v>
      </c>
    </row>
    <row r="73" spans="1:17" x14ac:dyDescent="0.45">
      <c r="A73" t="s">
        <v>49</v>
      </c>
      <c r="B73" s="3">
        <v>4</v>
      </c>
      <c r="C73" s="117">
        <v>-42408</v>
      </c>
      <c r="D73" s="148">
        <v>-42409</v>
      </c>
      <c r="E73" s="199">
        <f>C73-D73</f>
        <v>1</v>
      </c>
      <c r="F73" s="117"/>
      <c r="G73" s="28">
        <v>0</v>
      </c>
      <c r="H73" s="148">
        <v>0</v>
      </c>
      <c r="I73" s="180"/>
      <c r="J73" s="27"/>
      <c r="K73" s="27">
        <v>0</v>
      </c>
      <c r="L73" s="149">
        <v>0</v>
      </c>
      <c r="M73" s="199">
        <f t="shared" si="13"/>
        <v>0</v>
      </c>
      <c r="N73" s="27"/>
      <c r="O73" s="27">
        <v>0</v>
      </c>
      <c r="P73" s="217">
        <v>0</v>
      </c>
      <c r="Q73" s="205">
        <f t="shared" si="14"/>
        <v>0</v>
      </c>
    </row>
    <row r="74" spans="1:17" x14ac:dyDescent="0.45">
      <c r="A74" t="s">
        <v>48</v>
      </c>
      <c r="C74" s="117">
        <v>334681</v>
      </c>
      <c r="D74" s="148">
        <v>334681</v>
      </c>
      <c r="E74" s="199">
        <f>C74-D74</f>
        <v>0</v>
      </c>
      <c r="F74" s="117"/>
      <c r="G74" s="27">
        <v>236727</v>
      </c>
      <c r="H74" s="148">
        <v>236727</v>
      </c>
      <c r="I74" s="173">
        <f>G74-H74</f>
        <v>0</v>
      </c>
      <c r="J74" s="27"/>
      <c r="K74" s="27">
        <v>349604</v>
      </c>
      <c r="L74" s="149">
        <v>349603.56599999999</v>
      </c>
      <c r="M74" s="199">
        <f t="shared" si="13"/>
        <v>0.4340000000083819</v>
      </c>
      <c r="N74" s="27"/>
      <c r="O74" s="27">
        <v>237549</v>
      </c>
      <c r="P74" s="217">
        <v>237549</v>
      </c>
      <c r="Q74" s="205">
        <f t="shared" si="14"/>
        <v>0</v>
      </c>
    </row>
    <row r="75" spans="1:17" x14ac:dyDescent="0.45">
      <c r="A75" s="47" t="s">
        <v>50</v>
      </c>
      <c r="C75" s="105">
        <v>0</v>
      </c>
      <c r="D75" s="148"/>
      <c r="E75" s="179"/>
      <c r="F75" s="117"/>
      <c r="G75" s="27">
        <v>0</v>
      </c>
      <c r="H75" s="148">
        <v>9612.4245599999958</v>
      </c>
      <c r="I75" s="180">
        <v>0</v>
      </c>
      <c r="J75" s="27"/>
      <c r="K75" s="27">
        <v>0</v>
      </c>
      <c r="L75" s="149">
        <v>0</v>
      </c>
      <c r="M75" s="199">
        <f t="shared" si="13"/>
        <v>0</v>
      </c>
      <c r="N75" s="27"/>
      <c r="O75" s="27">
        <v>0</v>
      </c>
      <c r="P75" s="217">
        <v>0</v>
      </c>
      <c r="Q75" s="205">
        <f t="shared" si="14"/>
        <v>0</v>
      </c>
    </row>
    <row r="76" spans="1:17" x14ac:dyDescent="0.45">
      <c r="A76" s="2" t="s">
        <v>51</v>
      </c>
      <c r="C76" s="106">
        <v>1333773</v>
      </c>
      <c r="D76" s="151">
        <v>0</v>
      </c>
      <c r="E76" s="182"/>
      <c r="F76" s="117"/>
      <c r="G76" s="29">
        <v>988727</v>
      </c>
      <c r="H76" s="148">
        <v>0</v>
      </c>
      <c r="I76" s="209">
        <v>200000</v>
      </c>
      <c r="J76" s="27"/>
      <c r="K76" s="29">
        <v>1391104</v>
      </c>
      <c r="L76" s="151">
        <v>0</v>
      </c>
      <c r="M76" s="182"/>
      <c r="N76" s="27"/>
      <c r="O76" s="29">
        <v>989549</v>
      </c>
      <c r="P76" s="217">
        <v>0</v>
      </c>
    </row>
    <row r="77" spans="1:17" x14ac:dyDescent="0.45">
      <c r="A77" t="s">
        <v>129</v>
      </c>
      <c r="C77" s="111"/>
      <c r="D77" s="151">
        <v>1333772</v>
      </c>
      <c r="E77" s="182"/>
      <c r="F77" s="117"/>
      <c r="G77" s="49"/>
      <c r="H77" s="148">
        <v>998339.42455999996</v>
      </c>
      <c r="I77" s="182"/>
      <c r="J77" s="27"/>
      <c r="K77" s="49"/>
      <c r="L77" s="151">
        <v>1391103.5660000001</v>
      </c>
      <c r="M77" s="182"/>
      <c r="N77" s="27"/>
      <c r="O77" s="49"/>
      <c r="P77" s="217">
        <v>989549</v>
      </c>
    </row>
    <row r="78" spans="1:17" x14ac:dyDescent="0.45">
      <c r="A78" t="s">
        <v>110</v>
      </c>
      <c r="B78" s="3">
        <v>4</v>
      </c>
      <c r="C78" s="105">
        <v>0</v>
      </c>
      <c r="D78" s="148"/>
      <c r="E78" s="179"/>
      <c r="F78" s="117"/>
      <c r="G78" s="28">
        <v>71059</v>
      </c>
      <c r="H78" s="148"/>
      <c r="I78" s="180"/>
      <c r="J78" s="27"/>
      <c r="K78" s="27">
        <v>0</v>
      </c>
      <c r="L78" s="149"/>
      <c r="M78" s="180"/>
      <c r="N78" s="27"/>
      <c r="O78" s="27">
        <v>0</v>
      </c>
    </row>
    <row r="79" spans="1:17" x14ac:dyDescent="0.45">
      <c r="A79" s="47" t="s">
        <v>52</v>
      </c>
      <c r="C79" s="105">
        <v>48302</v>
      </c>
      <c r="D79" s="148">
        <v>0</v>
      </c>
      <c r="E79" s="179"/>
      <c r="F79" s="117"/>
      <c r="G79" s="117">
        <v>5639</v>
      </c>
      <c r="H79" s="148">
        <v>61447</v>
      </c>
      <c r="I79" s="179">
        <f>G78+G79-H79-H80</f>
        <v>9612</v>
      </c>
      <c r="J79" s="117"/>
      <c r="K79" s="117">
        <v>0</v>
      </c>
      <c r="L79" s="148">
        <v>0</v>
      </c>
      <c r="M79" s="179"/>
      <c r="N79" s="117"/>
      <c r="O79" s="117">
        <v>0</v>
      </c>
      <c r="P79" s="217">
        <v>0</v>
      </c>
    </row>
    <row r="80" spans="1:17" x14ac:dyDescent="0.45">
      <c r="A80" s="2" t="s">
        <v>53</v>
      </c>
      <c r="C80" s="106">
        <v>1382075</v>
      </c>
      <c r="D80" s="151">
        <v>48303</v>
      </c>
      <c r="E80" s="182"/>
      <c r="F80" s="49"/>
      <c r="G80" s="29">
        <v>1065425</v>
      </c>
      <c r="H80" s="151">
        <v>5639</v>
      </c>
      <c r="I80" s="209">
        <v>200000</v>
      </c>
      <c r="J80" s="49"/>
      <c r="K80" s="29">
        <v>1391104</v>
      </c>
      <c r="L80" s="151">
        <v>0</v>
      </c>
      <c r="M80" s="182"/>
      <c r="N80" s="49"/>
      <c r="O80" s="29">
        <v>989549</v>
      </c>
      <c r="P80" s="217">
        <v>0</v>
      </c>
    </row>
    <row r="81" spans="1:16" x14ac:dyDescent="0.45">
      <c r="C81" s="112"/>
      <c r="D81" s="230">
        <v>1382075</v>
      </c>
      <c r="E81" s="205"/>
      <c r="F81" s="24"/>
      <c r="G81" s="24"/>
      <c r="H81" s="230">
        <v>1065425.42456</v>
      </c>
      <c r="I81" s="205"/>
      <c r="J81" s="24"/>
      <c r="K81" s="24"/>
      <c r="L81" s="230">
        <v>1391103.5660000001</v>
      </c>
      <c r="M81" s="205"/>
      <c r="N81" s="24"/>
      <c r="O81" s="24"/>
      <c r="P81" s="217">
        <v>989549</v>
      </c>
    </row>
    <row r="82" spans="1:16" ht="22.5" thickBot="1" x14ac:dyDescent="0.5">
      <c r="A82" s="2" t="s">
        <v>54</v>
      </c>
      <c r="B82" s="19"/>
      <c r="C82" s="113">
        <v>1744669</v>
      </c>
      <c r="D82" s="151"/>
      <c r="E82" s="182"/>
      <c r="F82" s="49"/>
      <c r="G82" s="48">
        <v>1583218</v>
      </c>
      <c r="H82" s="151"/>
      <c r="I82" s="213">
        <v>200000</v>
      </c>
      <c r="J82" s="49"/>
      <c r="K82" s="48">
        <v>1736605</v>
      </c>
      <c r="L82" s="151"/>
      <c r="M82" s="182"/>
      <c r="N82" s="49"/>
      <c r="O82" s="48">
        <v>1523118</v>
      </c>
    </row>
    <row r="83" spans="1:16" ht="22.5" thickTop="1" x14ac:dyDescent="0.45">
      <c r="A83" s="50"/>
      <c r="B83" s="51"/>
      <c r="C83" s="107"/>
      <c r="D83" s="224">
        <v>1744668</v>
      </c>
      <c r="E83" s="200"/>
      <c r="F83" s="31"/>
      <c r="G83" s="31"/>
      <c r="H83" s="236">
        <v>1583218.42456</v>
      </c>
      <c r="I83" s="200"/>
      <c r="J83" s="52"/>
      <c r="K83" s="53"/>
      <c r="L83" s="239">
        <v>1736605.5660000001</v>
      </c>
      <c r="M83" s="215"/>
      <c r="N83" s="53"/>
      <c r="O83" s="53"/>
      <c r="P83" s="217">
        <v>1523118</v>
      </c>
    </row>
    <row r="84" spans="1:16" x14ac:dyDescent="0.45">
      <c r="A84" s="2"/>
      <c r="B84" s="19"/>
      <c r="C84" s="107"/>
      <c r="D84" s="224"/>
      <c r="E84" s="200"/>
      <c r="F84" s="31"/>
      <c r="G84" s="31"/>
      <c r="H84" s="224"/>
      <c r="I84" s="200"/>
      <c r="J84" s="31"/>
      <c r="K84" s="31"/>
      <c r="L84" s="224"/>
      <c r="M84" s="200"/>
      <c r="N84" s="31"/>
      <c r="O84" s="31"/>
    </row>
    <row r="85" spans="1:16" x14ac:dyDescent="0.45">
      <c r="C85" s="114">
        <v>1</v>
      </c>
      <c r="D85" s="231"/>
      <c r="E85" s="206"/>
      <c r="F85" s="101"/>
      <c r="G85" s="101">
        <v>0</v>
      </c>
      <c r="H85" s="237"/>
      <c r="I85" s="206"/>
      <c r="J85" s="101"/>
      <c r="K85" s="101">
        <v>0</v>
      </c>
      <c r="L85" s="231"/>
      <c r="M85" s="206"/>
      <c r="N85" s="101"/>
      <c r="O85" s="101">
        <v>0</v>
      </c>
    </row>
    <row r="86" spans="1:16" x14ac:dyDescent="0.45">
      <c r="J86" s="54"/>
      <c r="K86" s="102" t="s">
        <v>143</v>
      </c>
      <c r="L86" s="240"/>
      <c r="M86" s="216"/>
    </row>
    <row r="87" spans="1:16" x14ac:dyDescent="0.45">
      <c r="J87" s="54"/>
    </row>
    <row r="88" spans="1:16" x14ac:dyDescent="0.45">
      <c r="J88" s="54"/>
    </row>
    <row r="89" spans="1:16" x14ac:dyDescent="0.45">
      <c r="J89" s="54"/>
    </row>
    <row r="90" spans="1:16" x14ac:dyDescent="0.45">
      <c r="J90" s="54"/>
    </row>
    <row r="91" spans="1:16" x14ac:dyDescent="0.45">
      <c r="J91" s="54"/>
    </row>
    <row r="92" spans="1:16" x14ac:dyDescent="0.45">
      <c r="J92" s="54"/>
    </row>
    <row r="93" spans="1:16" x14ac:dyDescent="0.45">
      <c r="J93" s="54"/>
    </row>
    <row r="94" spans="1:16" x14ac:dyDescent="0.45">
      <c r="J94" s="54"/>
    </row>
    <row r="95" spans="1:16" x14ac:dyDescent="0.45">
      <c r="J95" s="54"/>
    </row>
    <row r="96" spans="1:16" x14ac:dyDescent="0.45">
      <c r="J96" s="54"/>
    </row>
    <row r="97" spans="10:10" x14ac:dyDescent="0.45">
      <c r="J97" s="54"/>
    </row>
    <row r="98" spans="10:10" x14ac:dyDescent="0.45">
      <c r="J98" s="54"/>
    </row>
    <row r="99" spans="10:10" x14ac:dyDescent="0.45">
      <c r="J99" s="54"/>
    </row>
    <row r="100" spans="10:10" x14ac:dyDescent="0.45">
      <c r="J100" s="54"/>
    </row>
    <row r="101" spans="10:10" x14ac:dyDescent="0.45">
      <c r="J101" s="54"/>
    </row>
    <row r="102" spans="10:10" x14ac:dyDescent="0.45">
      <c r="J102" s="54"/>
    </row>
    <row r="103" spans="10:10" x14ac:dyDescent="0.45">
      <c r="J103" s="54"/>
    </row>
    <row r="104" spans="10:10" x14ac:dyDescent="0.45">
      <c r="J104" s="54"/>
    </row>
    <row r="105" spans="10:10" x14ac:dyDescent="0.45">
      <c r="J105" s="54"/>
    </row>
    <row r="106" spans="10:10" x14ac:dyDescent="0.45">
      <c r="J106" s="54"/>
    </row>
    <row r="107" spans="10:10" x14ac:dyDescent="0.45">
      <c r="J107" s="54"/>
    </row>
    <row r="108" spans="10:10" x14ac:dyDescent="0.45">
      <c r="J108" s="54"/>
    </row>
    <row r="109" spans="10:10" x14ac:dyDescent="0.45">
      <c r="J109" s="54"/>
    </row>
    <row r="110" spans="10:10" x14ac:dyDescent="0.45">
      <c r="J110" s="54"/>
    </row>
    <row r="111" spans="10:10" x14ac:dyDescent="0.45">
      <c r="J111" s="54"/>
    </row>
    <row r="112" spans="10:10" x14ac:dyDescent="0.45">
      <c r="J112" s="54"/>
    </row>
    <row r="113" spans="10:10" x14ac:dyDescent="0.45">
      <c r="J113" s="54"/>
    </row>
    <row r="114" spans="10:10" x14ac:dyDescent="0.45">
      <c r="J114" s="54"/>
    </row>
    <row r="115" spans="10:10" x14ac:dyDescent="0.45">
      <c r="J115" s="54"/>
    </row>
    <row r="116" spans="10:10" x14ac:dyDescent="0.45">
      <c r="J116" s="54"/>
    </row>
    <row r="117" spans="10:10" x14ac:dyDescent="0.45">
      <c r="J117" s="54"/>
    </row>
    <row r="118" spans="10:10" x14ac:dyDescent="0.45">
      <c r="J118" s="54"/>
    </row>
    <row r="119" spans="10:10" x14ac:dyDescent="0.45">
      <c r="J119" s="54"/>
    </row>
    <row r="120" spans="10:10" x14ac:dyDescent="0.45">
      <c r="J120" s="54"/>
    </row>
    <row r="121" spans="10:10" x14ac:dyDescent="0.45">
      <c r="J121" s="54"/>
    </row>
    <row r="122" spans="10:10" x14ac:dyDescent="0.45">
      <c r="J122" s="54"/>
    </row>
    <row r="123" spans="10:10" x14ac:dyDescent="0.45">
      <c r="J123" s="54"/>
    </row>
    <row r="124" spans="10:10" x14ac:dyDescent="0.45">
      <c r="J124" s="54"/>
    </row>
    <row r="125" spans="10:10" x14ac:dyDescent="0.45">
      <c r="J125" s="54"/>
    </row>
    <row r="126" spans="10:10" x14ac:dyDescent="0.45">
      <c r="J126" s="54"/>
    </row>
    <row r="127" spans="10:10" x14ac:dyDescent="0.45">
      <c r="J127" s="54"/>
    </row>
    <row r="128" spans="10:10" x14ac:dyDescent="0.45">
      <c r="J128" s="54"/>
    </row>
    <row r="129" spans="10:10" x14ac:dyDescent="0.45">
      <c r="J129" s="54"/>
    </row>
    <row r="130" spans="10:10" x14ac:dyDescent="0.45">
      <c r="J130" s="54"/>
    </row>
    <row r="131" spans="10:10" x14ac:dyDescent="0.45">
      <c r="J131" s="54"/>
    </row>
    <row r="132" spans="10:10" x14ac:dyDescent="0.45">
      <c r="J132" s="54"/>
    </row>
    <row r="133" spans="10:10" x14ac:dyDescent="0.45">
      <c r="J133" s="54"/>
    </row>
    <row r="134" spans="10:10" x14ac:dyDescent="0.45">
      <c r="J134" s="54"/>
    </row>
    <row r="135" spans="10:10" x14ac:dyDescent="0.45">
      <c r="J135" s="54"/>
    </row>
    <row r="136" spans="10:10" x14ac:dyDescent="0.45">
      <c r="J136" s="54"/>
    </row>
    <row r="137" spans="10:10" x14ac:dyDescent="0.45">
      <c r="J137" s="54"/>
    </row>
    <row r="138" spans="10:10" x14ac:dyDescent="0.45">
      <c r="J138" s="54"/>
    </row>
    <row r="139" spans="10:10" x14ac:dyDescent="0.45">
      <c r="J139" s="54"/>
    </row>
    <row r="140" spans="10:10" x14ac:dyDescent="0.45">
      <c r="J140" s="54"/>
    </row>
    <row r="141" spans="10:10" x14ac:dyDescent="0.45">
      <c r="J141" s="54"/>
    </row>
    <row r="142" spans="10:10" x14ac:dyDescent="0.45">
      <c r="J142" s="54"/>
    </row>
    <row r="143" spans="10:10" x14ac:dyDescent="0.45">
      <c r="J143" s="54"/>
    </row>
    <row r="144" spans="10:10" x14ac:dyDescent="0.45">
      <c r="J144" s="54"/>
    </row>
    <row r="145" spans="10:10" x14ac:dyDescent="0.45">
      <c r="J145" s="54"/>
    </row>
    <row r="146" spans="10:10" x14ac:dyDescent="0.45">
      <c r="J146" s="54"/>
    </row>
    <row r="147" spans="10:10" x14ac:dyDescent="0.45">
      <c r="J147" s="54"/>
    </row>
    <row r="148" spans="10:10" x14ac:dyDescent="0.45">
      <c r="J148" s="54"/>
    </row>
    <row r="149" spans="10:10" x14ac:dyDescent="0.45">
      <c r="J149" s="54"/>
    </row>
    <row r="150" spans="10:10" x14ac:dyDescent="0.45">
      <c r="J150" s="54"/>
    </row>
    <row r="151" spans="10:10" x14ac:dyDescent="0.45">
      <c r="J151" s="54"/>
    </row>
    <row r="152" spans="10:10" x14ac:dyDescent="0.45">
      <c r="J152" s="54"/>
    </row>
    <row r="153" spans="10:10" x14ac:dyDescent="0.45">
      <c r="J153" s="54"/>
    </row>
    <row r="154" spans="10:10" x14ac:dyDescent="0.45">
      <c r="J154" s="54"/>
    </row>
    <row r="155" spans="10:10" x14ac:dyDescent="0.45">
      <c r="J155" s="54"/>
    </row>
    <row r="156" spans="10:10" x14ac:dyDescent="0.45">
      <c r="J156" s="54"/>
    </row>
    <row r="157" spans="10:10" x14ac:dyDescent="0.45">
      <c r="J157" s="54"/>
    </row>
    <row r="158" spans="10:10" x14ac:dyDescent="0.45">
      <c r="J158" s="54"/>
    </row>
    <row r="159" spans="10:10" x14ac:dyDescent="0.45">
      <c r="J159" s="54"/>
    </row>
    <row r="160" spans="10:10" x14ac:dyDescent="0.45">
      <c r="J160" s="54"/>
    </row>
    <row r="161" spans="10:10" x14ac:dyDescent="0.45">
      <c r="J161" s="54"/>
    </row>
    <row r="162" spans="10:10" x14ac:dyDescent="0.45">
      <c r="J162" s="54"/>
    </row>
    <row r="163" spans="10:10" x14ac:dyDescent="0.45">
      <c r="J163" s="54"/>
    </row>
    <row r="164" spans="10:10" x14ac:dyDescent="0.45">
      <c r="J164" s="54"/>
    </row>
    <row r="165" spans="10:10" x14ac:dyDescent="0.45">
      <c r="J165" s="54"/>
    </row>
    <row r="166" spans="10:10" x14ac:dyDescent="0.45">
      <c r="J166" s="54"/>
    </row>
    <row r="167" spans="10:10" x14ac:dyDescent="0.45">
      <c r="J167" s="54"/>
    </row>
    <row r="168" spans="10:10" x14ac:dyDescent="0.45">
      <c r="J168" s="54"/>
    </row>
    <row r="169" spans="10:10" x14ac:dyDescent="0.45">
      <c r="J169" s="54"/>
    </row>
    <row r="170" spans="10:10" x14ac:dyDescent="0.45">
      <c r="J170" s="54"/>
    </row>
    <row r="171" spans="10:10" x14ac:dyDescent="0.45">
      <c r="J171" s="54"/>
    </row>
    <row r="172" spans="10:10" x14ac:dyDescent="0.45">
      <c r="J172" s="54"/>
    </row>
    <row r="173" spans="10:10" x14ac:dyDescent="0.45">
      <c r="J173" s="54"/>
    </row>
    <row r="174" spans="10:10" x14ac:dyDescent="0.45">
      <c r="J174" s="54"/>
    </row>
    <row r="175" spans="10:10" x14ac:dyDescent="0.45">
      <c r="J175" s="54"/>
    </row>
    <row r="176" spans="10:10" x14ac:dyDescent="0.45">
      <c r="J176" s="54"/>
    </row>
    <row r="177" spans="10:10" x14ac:dyDescent="0.45">
      <c r="J177" s="54"/>
    </row>
    <row r="178" spans="10:10" x14ac:dyDescent="0.45">
      <c r="J178" s="54"/>
    </row>
    <row r="179" spans="10:10" x14ac:dyDescent="0.45">
      <c r="J179" s="54"/>
    </row>
    <row r="180" spans="10:10" x14ac:dyDescent="0.45">
      <c r="J180" s="54"/>
    </row>
    <row r="181" spans="10:10" x14ac:dyDescent="0.45">
      <c r="J181" s="54"/>
    </row>
    <row r="182" spans="10:10" x14ac:dyDescent="0.45">
      <c r="J182" s="54"/>
    </row>
    <row r="183" spans="10:10" x14ac:dyDescent="0.45">
      <c r="J183" s="54"/>
    </row>
    <row r="184" spans="10:10" x14ac:dyDescent="0.45">
      <c r="J184" s="54"/>
    </row>
    <row r="185" spans="10:10" x14ac:dyDescent="0.45">
      <c r="J185" s="54"/>
    </row>
    <row r="186" spans="10:10" x14ac:dyDescent="0.45">
      <c r="J186" s="54"/>
    </row>
    <row r="187" spans="10:10" x14ac:dyDescent="0.45">
      <c r="J187" s="54"/>
    </row>
    <row r="188" spans="10:10" x14ac:dyDescent="0.45">
      <c r="J188" s="54"/>
    </row>
    <row r="189" spans="10:10" x14ac:dyDescent="0.45">
      <c r="J189" s="54"/>
    </row>
    <row r="190" spans="10:10" x14ac:dyDescent="0.45">
      <c r="J190" s="54"/>
    </row>
    <row r="191" spans="10:10" x14ac:dyDescent="0.45">
      <c r="J191" s="54"/>
    </row>
    <row r="192" spans="10:10" x14ac:dyDescent="0.45">
      <c r="J192" s="54"/>
    </row>
    <row r="193" spans="10:10" x14ac:dyDescent="0.45">
      <c r="J193" s="54"/>
    </row>
    <row r="194" spans="10:10" x14ac:dyDescent="0.45">
      <c r="J194" s="54"/>
    </row>
    <row r="195" spans="10:10" x14ac:dyDescent="0.45">
      <c r="J195" s="54"/>
    </row>
    <row r="196" spans="10:10" x14ac:dyDescent="0.45">
      <c r="J196" s="54"/>
    </row>
    <row r="197" spans="10:10" x14ac:dyDescent="0.45">
      <c r="J197" s="54"/>
    </row>
    <row r="198" spans="10:10" x14ac:dyDescent="0.45">
      <c r="J198" s="54"/>
    </row>
    <row r="199" spans="10:10" x14ac:dyDescent="0.45">
      <c r="J199" s="54"/>
    </row>
    <row r="200" spans="10:10" x14ac:dyDescent="0.45">
      <c r="J200" s="54"/>
    </row>
    <row r="201" spans="10:10" x14ac:dyDescent="0.45">
      <c r="J201" s="54"/>
    </row>
    <row r="202" spans="10:10" x14ac:dyDescent="0.45">
      <c r="J202" s="54"/>
    </row>
    <row r="203" spans="10:10" x14ac:dyDescent="0.45">
      <c r="J203" s="54"/>
    </row>
    <row r="204" spans="10:10" x14ac:dyDescent="0.45">
      <c r="J204" s="54"/>
    </row>
    <row r="205" spans="10:10" x14ac:dyDescent="0.45">
      <c r="J205" s="54"/>
    </row>
    <row r="206" spans="10:10" x14ac:dyDescent="0.45">
      <c r="J206" s="54"/>
    </row>
    <row r="207" spans="10:10" x14ac:dyDescent="0.45">
      <c r="J207" s="54"/>
    </row>
    <row r="208" spans="10:10" x14ac:dyDescent="0.45">
      <c r="J208" s="54"/>
    </row>
    <row r="209" spans="10:10" x14ac:dyDescent="0.45">
      <c r="J209" s="54"/>
    </row>
    <row r="210" spans="10:10" x14ac:dyDescent="0.45">
      <c r="J210" s="54"/>
    </row>
    <row r="211" spans="10:10" x14ac:dyDescent="0.45">
      <c r="J211" s="54"/>
    </row>
    <row r="212" spans="10:10" x14ac:dyDescent="0.45">
      <c r="J212" s="54"/>
    </row>
    <row r="213" spans="10:10" x14ac:dyDescent="0.45">
      <c r="J213" s="54"/>
    </row>
    <row r="214" spans="10:10" x14ac:dyDescent="0.45">
      <c r="J214" s="54"/>
    </row>
    <row r="215" spans="10:10" x14ac:dyDescent="0.45">
      <c r="J215" s="54"/>
    </row>
    <row r="216" spans="10:10" x14ac:dyDescent="0.45">
      <c r="J216" s="54"/>
    </row>
    <row r="217" spans="10:10" x14ac:dyDescent="0.45">
      <c r="J217" s="54"/>
    </row>
    <row r="218" spans="10:10" x14ac:dyDescent="0.45">
      <c r="J218" s="54"/>
    </row>
    <row r="219" spans="10:10" x14ac:dyDescent="0.45">
      <c r="J219" s="54"/>
    </row>
    <row r="220" spans="10:10" x14ac:dyDescent="0.45">
      <c r="J220" s="54"/>
    </row>
    <row r="221" spans="10:10" x14ac:dyDescent="0.45">
      <c r="J221" s="54"/>
    </row>
    <row r="222" spans="10:10" x14ac:dyDescent="0.45">
      <c r="J222" s="54"/>
    </row>
    <row r="223" spans="10:10" x14ac:dyDescent="0.45">
      <c r="J223" s="54"/>
    </row>
    <row r="224" spans="10:10" x14ac:dyDescent="0.45">
      <c r="J224" s="54"/>
    </row>
    <row r="225" spans="10:10" x14ac:dyDescent="0.45">
      <c r="J225" s="54"/>
    </row>
    <row r="226" spans="10:10" x14ac:dyDescent="0.45">
      <c r="J226" s="54"/>
    </row>
    <row r="227" spans="10:10" x14ac:dyDescent="0.45">
      <c r="J227" s="54"/>
    </row>
    <row r="228" spans="10:10" x14ac:dyDescent="0.45">
      <c r="J228" s="54"/>
    </row>
    <row r="229" spans="10:10" x14ac:dyDescent="0.45">
      <c r="J229" s="54"/>
    </row>
    <row r="230" spans="10:10" x14ac:dyDescent="0.45">
      <c r="J230" s="54"/>
    </row>
    <row r="231" spans="10:10" x14ac:dyDescent="0.45">
      <c r="J231" s="54"/>
    </row>
    <row r="232" spans="10:10" x14ac:dyDescent="0.45">
      <c r="J232" s="54"/>
    </row>
    <row r="233" spans="10:10" x14ac:dyDescent="0.45">
      <c r="J233" s="54"/>
    </row>
    <row r="234" spans="10:10" x14ac:dyDescent="0.45">
      <c r="J234" s="54"/>
    </row>
    <row r="235" spans="10:10" x14ac:dyDescent="0.45">
      <c r="J235" s="54"/>
    </row>
    <row r="236" spans="10:10" x14ac:dyDescent="0.45">
      <c r="J236" s="54"/>
    </row>
    <row r="237" spans="10:10" x14ac:dyDescent="0.45">
      <c r="J237" s="54"/>
    </row>
    <row r="238" spans="10:10" x14ac:dyDescent="0.45">
      <c r="J238" s="54"/>
    </row>
    <row r="239" spans="10:10" x14ac:dyDescent="0.45">
      <c r="J239" s="54"/>
    </row>
    <row r="240" spans="10:10" x14ac:dyDescent="0.45">
      <c r="J240" s="54"/>
    </row>
    <row r="241" spans="10:10" x14ac:dyDescent="0.45">
      <c r="J241" s="54"/>
    </row>
    <row r="242" spans="10:10" x14ac:dyDescent="0.45">
      <c r="J242" s="54"/>
    </row>
    <row r="243" spans="10:10" x14ac:dyDescent="0.45">
      <c r="J243" s="54"/>
    </row>
    <row r="244" spans="10:10" x14ac:dyDescent="0.45">
      <c r="J244" s="54"/>
    </row>
    <row r="245" spans="10:10" x14ac:dyDescent="0.45">
      <c r="J245" s="54"/>
    </row>
    <row r="246" spans="10:10" x14ac:dyDescent="0.45">
      <c r="J246" s="54"/>
    </row>
    <row r="247" spans="10:10" x14ac:dyDescent="0.45">
      <c r="J247" s="54"/>
    </row>
    <row r="248" spans="10:10" x14ac:dyDescent="0.45">
      <c r="J248" s="54"/>
    </row>
    <row r="249" spans="10:10" x14ac:dyDescent="0.45">
      <c r="J249" s="54"/>
    </row>
    <row r="250" spans="10:10" x14ac:dyDescent="0.45">
      <c r="J250" s="54"/>
    </row>
    <row r="251" spans="10:10" x14ac:dyDescent="0.45">
      <c r="J251" s="54"/>
    </row>
    <row r="252" spans="10:10" x14ac:dyDescent="0.45">
      <c r="J252" s="54"/>
    </row>
    <row r="253" spans="10:10" x14ac:dyDescent="0.45">
      <c r="J253" s="54"/>
    </row>
    <row r="254" spans="10:10" x14ac:dyDescent="0.45">
      <c r="J254" s="54"/>
    </row>
    <row r="255" spans="10:10" x14ac:dyDescent="0.45">
      <c r="J255" s="54"/>
    </row>
    <row r="256" spans="10:10" x14ac:dyDescent="0.45">
      <c r="J256" s="54"/>
    </row>
    <row r="257" spans="10:10" x14ac:dyDescent="0.45">
      <c r="J257" s="54"/>
    </row>
    <row r="258" spans="10:10" x14ac:dyDescent="0.45">
      <c r="J258" s="54"/>
    </row>
    <row r="259" spans="10:10" x14ac:dyDescent="0.45">
      <c r="J259" s="54"/>
    </row>
    <row r="260" spans="10:10" x14ac:dyDescent="0.45">
      <c r="J260" s="54"/>
    </row>
    <row r="261" spans="10:10" x14ac:dyDescent="0.45">
      <c r="J261" s="54"/>
    </row>
    <row r="262" spans="10:10" x14ac:dyDescent="0.45">
      <c r="J262" s="54"/>
    </row>
    <row r="263" spans="10:10" x14ac:dyDescent="0.45">
      <c r="J263" s="54"/>
    </row>
    <row r="264" spans="10:10" x14ac:dyDescent="0.45">
      <c r="J264" s="54"/>
    </row>
    <row r="265" spans="10:10" x14ac:dyDescent="0.45">
      <c r="J265" s="54"/>
    </row>
    <row r="266" spans="10:10" x14ac:dyDescent="0.45">
      <c r="J266" s="54"/>
    </row>
    <row r="267" spans="10:10" x14ac:dyDescent="0.45">
      <c r="J267" s="54"/>
    </row>
    <row r="268" spans="10:10" x14ac:dyDescent="0.45">
      <c r="J268" s="54"/>
    </row>
    <row r="269" spans="10:10" x14ac:dyDescent="0.45">
      <c r="J269" s="54"/>
    </row>
    <row r="270" spans="10:10" x14ac:dyDescent="0.45">
      <c r="J270" s="54"/>
    </row>
    <row r="271" spans="10:10" x14ac:dyDescent="0.45">
      <c r="J271" s="54"/>
    </row>
    <row r="272" spans="10:10" x14ac:dyDescent="0.45">
      <c r="J272" s="54"/>
    </row>
    <row r="273" spans="10:10" x14ac:dyDescent="0.45">
      <c r="J273" s="54"/>
    </row>
    <row r="274" spans="10:10" x14ac:dyDescent="0.45">
      <c r="J274" s="54"/>
    </row>
    <row r="275" spans="10:10" x14ac:dyDescent="0.45">
      <c r="J275" s="54"/>
    </row>
    <row r="276" spans="10:10" x14ac:dyDescent="0.45">
      <c r="J276" s="54"/>
    </row>
    <row r="277" spans="10:10" x14ac:dyDescent="0.45">
      <c r="J277" s="54"/>
    </row>
    <row r="278" spans="10:10" x14ac:dyDescent="0.45">
      <c r="J278" s="54"/>
    </row>
    <row r="279" spans="10:10" x14ac:dyDescent="0.45">
      <c r="J279" s="54"/>
    </row>
    <row r="280" spans="10:10" x14ac:dyDescent="0.45">
      <c r="J280" s="54"/>
    </row>
    <row r="281" spans="10:10" x14ac:dyDescent="0.45">
      <c r="J281" s="54"/>
    </row>
    <row r="282" spans="10:10" x14ac:dyDescent="0.45">
      <c r="J282" s="54"/>
    </row>
    <row r="283" spans="10:10" x14ac:dyDescent="0.45">
      <c r="J283" s="54"/>
    </row>
    <row r="284" spans="10:10" x14ac:dyDescent="0.45">
      <c r="J284" s="54"/>
    </row>
    <row r="285" spans="10:10" x14ac:dyDescent="0.45">
      <c r="J285" s="54"/>
    </row>
    <row r="286" spans="10:10" x14ac:dyDescent="0.45">
      <c r="J286" s="54"/>
    </row>
    <row r="287" spans="10:10" x14ac:dyDescent="0.45">
      <c r="J287" s="54"/>
    </row>
    <row r="288" spans="10:10" x14ac:dyDescent="0.45">
      <c r="J288" s="54"/>
    </row>
    <row r="289" spans="10:10" x14ac:dyDescent="0.45">
      <c r="J289" s="54"/>
    </row>
    <row r="290" spans="10:10" x14ac:dyDescent="0.45">
      <c r="J290" s="54"/>
    </row>
    <row r="291" spans="10:10" x14ac:dyDescent="0.45">
      <c r="J291" s="54"/>
    </row>
    <row r="292" spans="10:10" x14ac:dyDescent="0.45">
      <c r="J292" s="54"/>
    </row>
    <row r="293" spans="10:10" x14ac:dyDescent="0.45">
      <c r="J293" s="54"/>
    </row>
    <row r="294" spans="10:10" x14ac:dyDescent="0.45">
      <c r="J294" s="54"/>
    </row>
    <row r="295" spans="10:10" x14ac:dyDescent="0.45">
      <c r="J295" s="54"/>
    </row>
    <row r="296" spans="10:10" x14ac:dyDescent="0.45">
      <c r="J296" s="54"/>
    </row>
    <row r="297" spans="10:10" x14ac:dyDescent="0.45">
      <c r="J297" s="54"/>
    </row>
    <row r="298" spans="10:10" x14ac:dyDescent="0.45">
      <c r="J298" s="54"/>
    </row>
    <row r="299" spans="10:10" x14ac:dyDescent="0.45">
      <c r="J299" s="54"/>
    </row>
    <row r="300" spans="10:10" x14ac:dyDescent="0.45">
      <c r="J300" s="54"/>
    </row>
    <row r="301" spans="10:10" x14ac:dyDescent="0.45">
      <c r="J301" s="54"/>
    </row>
    <row r="302" spans="10:10" x14ac:dyDescent="0.45">
      <c r="J302" s="54"/>
    </row>
    <row r="303" spans="10:10" x14ac:dyDescent="0.45">
      <c r="J303" s="54"/>
    </row>
    <row r="304" spans="10:10" x14ac:dyDescent="0.45">
      <c r="J304" s="54"/>
    </row>
    <row r="305" spans="10:10" x14ac:dyDescent="0.45">
      <c r="J305" s="54"/>
    </row>
    <row r="306" spans="10:10" x14ac:dyDescent="0.45">
      <c r="J306" s="54"/>
    </row>
    <row r="307" spans="10:10" x14ac:dyDescent="0.45">
      <c r="J307" s="54"/>
    </row>
    <row r="308" spans="10:10" x14ac:dyDescent="0.45">
      <c r="J308" s="54"/>
    </row>
    <row r="309" spans="10:10" x14ac:dyDescent="0.45">
      <c r="J309" s="54"/>
    </row>
    <row r="310" spans="10:10" x14ac:dyDescent="0.45">
      <c r="J310" s="54"/>
    </row>
    <row r="311" spans="10:10" x14ac:dyDescent="0.45">
      <c r="J311" s="54"/>
    </row>
    <row r="312" spans="10:10" x14ac:dyDescent="0.45">
      <c r="J312" s="54"/>
    </row>
    <row r="313" spans="10:10" x14ac:dyDescent="0.45">
      <c r="J313" s="54"/>
    </row>
    <row r="314" spans="10:10" x14ac:dyDescent="0.45">
      <c r="J314" s="54"/>
    </row>
    <row r="315" spans="10:10" x14ac:dyDescent="0.45">
      <c r="J315" s="54"/>
    </row>
    <row r="316" spans="10:10" x14ac:dyDescent="0.45">
      <c r="J316" s="54"/>
    </row>
    <row r="317" spans="10:10" x14ac:dyDescent="0.45">
      <c r="J317" s="54"/>
    </row>
    <row r="318" spans="10:10" x14ac:dyDescent="0.45">
      <c r="J318" s="54"/>
    </row>
    <row r="319" spans="10:10" x14ac:dyDescent="0.45">
      <c r="J319" s="54"/>
    </row>
    <row r="320" spans="10:10" x14ac:dyDescent="0.45">
      <c r="J320" s="54"/>
    </row>
    <row r="321" spans="10:10" x14ac:dyDescent="0.45">
      <c r="J321" s="54"/>
    </row>
    <row r="322" spans="10:10" x14ac:dyDescent="0.45">
      <c r="J322" s="54"/>
    </row>
    <row r="323" spans="10:10" x14ac:dyDescent="0.45">
      <c r="J323" s="54"/>
    </row>
    <row r="324" spans="10:10" x14ac:dyDescent="0.45">
      <c r="J324" s="54"/>
    </row>
    <row r="325" spans="10:10" x14ac:dyDescent="0.45">
      <c r="J325" s="54"/>
    </row>
    <row r="326" spans="10:10" x14ac:dyDescent="0.45">
      <c r="J326" s="54"/>
    </row>
    <row r="327" spans="10:10" x14ac:dyDescent="0.45">
      <c r="J327" s="54"/>
    </row>
    <row r="328" spans="10:10" x14ac:dyDescent="0.45">
      <c r="J328" s="54"/>
    </row>
    <row r="329" spans="10:10" x14ac:dyDescent="0.45">
      <c r="J329" s="54"/>
    </row>
    <row r="330" spans="10:10" x14ac:dyDescent="0.45">
      <c r="J330" s="54"/>
    </row>
    <row r="331" spans="10:10" x14ac:dyDescent="0.45">
      <c r="J331" s="54"/>
    </row>
    <row r="332" spans="10:10" x14ac:dyDescent="0.45">
      <c r="J332" s="54"/>
    </row>
  </sheetData>
  <mergeCells count="9">
    <mergeCell ref="A60:J60"/>
    <mergeCell ref="A61:J61"/>
    <mergeCell ref="C63:I63"/>
    <mergeCell ref="A1:J1"/>
    <mergeCell ref="A2:J2"/>
    <mergeCell ref="C4:I4"/>
    <mergeCell ref="A31:J31"/>
    <mergeCell ref="A32:J32"/>
    <mergeCell ref="C34:I34"/>
  </mergeCell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Q165"/>
  <sheetViews>
    <sheetView topLeftCell="A7" workbookViewId="0">
      <selection activeCell="U56" sqref="U56"/>
    </sheetView>
  </sheetViews>
  <sheetFormatPr defaultColWidth="10.42578125" defaultRowHeight="21.75" x14ac:dyDescent="0.45"/>
  <cols>
    <col min="1" max="1" width="47.42578125" style="57" bestFit="1" customWidth="1"/>
    <col min="2" max="2" width="10" style="61" bestFit="1" customWidth="1"/>
    <col min="3" max="3" width="12.85546875" style="78" customWidth="1"/>
    <col min="4" max="4" width="12.85546875" style="158" customWidth="1"/>
    <col min="5" max="5" width="12.85546875" style="188" customWidth="1"/>
    <col min="6" max="6" width="1.42578125" style="77" customWidth="1"/>
    <col min="7" max="7" width="12.85546875" style="78" customWidth="1"/>
    <col min="8" max="8" width="12.85546875" style="158" customWidth="1"/>
    <col min="9" max="9" width="12.85546875" style="188" customWidth="1"/>
    <col min="10" max="10" width="1.42578125" style="77" customWidth="1"/>
    <col min="11" max="11" width="12.85546875" style="78" customWidth="1"/>
    <col min="12" max="12" width="12.85546875" style="158" customWidth="1"/>
    <col min="13" max="13" width="12.85546875" style="188" customWidth="1"/>
    <col min="14" max="14" width="1.5703125" style="77" customWidth="1"/>
    <col min="15" max="15" width="12.85546875" style="78" customWidth="1"/>
    <col min="16" max="16" width="10.42578125" style="155"/>
    <col min="17" max="17" width="10.42578125" style="186"/>
    <col min="18" max="16384" width="10.42578125" style="57"/>
  </cols>
  <sheetData>
    <row r="1" spans="1:17" ht="21.75" customHeight="1" x14ac:dyDescent="0.5">
      <c r="A1" s="453" t="s">
        <v>0</v>
      </c>
      <c r="B1" s="453"/>
      <c r="C1" s="453"/>
      <c r="D1" s="453"/>
      <c r="E1" s="453"/>
      <c r="F1" s="453"/>
      <c r="G1" s="453"/>
      <c r="H1" s="453"/>
      <c r="I1" s="453"/>
      <c r="J1" s="453"/>
      <c r="K1" s="56"/>
      <c r="L1" s="133"/>
      <c r="M1" s="165"/>
      <c r="N1" s="56"/>
      <c r="O1" s="56"/>
    </row>
    <row r="2" spans="1:17" ht="21.75" customHeight="1" x14ac:dyDescent="0.5">
      <c r="A2" s="127" t="s">
        <v>55</v>
      </c>
      <c r="B2" s="58"/>
      <c r="C2" s="56"/>
      <c r="D2" s="133"/>
      <c r="E2" s="165"/>
      <c r="F2" s="56"/>
      <c r="G2" s="56"/>
      <c r="H2" s="133"/>
      <c r="I2" s="165"/>
      <c r="J2" s="56"/>
      <c r="K2" s="56"/>
      <c r="L2" s="133"/>
      <c r="M2" s="165"/>
      <c r="N2" s="56"/>
      <c r="O2" s="56"/>
    </row>
    <row r="3" spans="1:17" ht="13.35" customHeight="1" x14ac:dyDescent="0.45">
      <c r="A3" s="56"/>
      <c r="B3" s="56"/>
      <c r="C3" s="56"/>
      <c r="D3" s="133"/>
      <c r="E3" s="165"/>
      <c r="F3" s="56"/>
      <c r="G3" s="56"/>
      <c r="H3" s="133"/>
      <c r="I3" s="165"/>
      <c r="J3" s="56"/>
      <c r="K3" s="56"/>
      <c r="L3" s="133"/>
      <c r="M3" s="165"/>
      <c r="N3" s="56"/>
      <c r="O3" s="56"/>
    </row>
    <row r="4" spans="1:17" s="59" customFormat="1" ht="23.45" customHeight="1" x14ac:dyDescent="0.45">
      <c r="B4" s="60"/>
      <c r="C4" s="448" t="s">
        <v>2</v>
      </c>
      <c r="D4" s="448"/>
      <c r="E4" s="448"/>
      <c r="F4" s="448"/>
      <c r="G4" s="448"/>
      <c r="H4" s="161"/>
      <c r="I4" s="191"/>
      <c r="J4" s="56"/>
      <c r="K4" s="448" t="s">
        <v>3</v>
      </c>
      <c r="L4" s="448"/>
      <c r="M4" s="448"/>
      <c r="N4" s="448"/>
      <c r="O4" s="448"/>
      <c r="P4" s="164"/>
      <c r="Q4" s="194"/>
    </row>
    <row r="5" spans="1:17" s="59" customFormat="1" ht="23.45" customHeight="1" x14ac:dyDescent="0.45">
      <c r="B5" s="60"/>
      <c r="C5" s="447" t="s">
        <v>108</v>
      </c>
      <c r="D5" s="447"/>
      <c r="E5" s="447"/>
      <c r="F5" s="447"/>
      <c r="G5" s="447"/>
      <c r="H5" s="162"/>
      <c r="I5" s="192"/>
      <c r="J5" s="56"/>
      <c r="K5" s="447" t="s">
        <v>108</v>
      </c>
      <c r="L5" s="447"/>
      <c r="M5" s="447"/>
      <c r="N5" s="447"/>
      <c r="O5" s="447"/>
      <c r="P5" s="164"/>
      <c r="Q5" s="194"/>
    </row>
    <row r="6" spans="1:17" s="59" customFormat="1" ht="23.45" customHeight="1" x14ac:dyDescent="0.45">
      <c r="B6" s="60"/>
      <c r="C6" s="447" t="s">
        <v>137</v>
      </c>
      <c r="D6" s="447"/>
      <c r="E6" s="447"/>
      <c r="F6" s="447"/>
      <c r="G6" s="447"/>
      <c r="H6" s="162"/>
      <c r="I6" s="192"/>
      <c r="J6" s="56"/>
      <c r="K6" s="447" t="s">
        <v>137</v>
      </c>
      <c r="L6" s="447"/>
      <c r="M6" s="447"/>
      <c r="N6" s="447"/>
      <c r="O6" s="447"/>
      <c r="P6" s="164"/>
      <c r="Q6" s="194"/>
    </row>
    <row r="7" spans="1:17" s="59" customFormat="1" ht="21" customHeight="1" x14ac:dyDescent="0.45">
      <c r="B7" s="61" t="s">
        <v>7</v>
      </c>
      <c r="C7" s="62" t="s">
        <v>56</v>
      </c>
      <c r="D7" s="134"/>
      <c r="E7" s="166"/>
      <c r="F7" s="63"/>
      <c r="G7" s="62" t="s">
        <v>57</v>
      </c>
      <c r="H7" s="134"/>
      <c r="I7" s="166"/>
      <c r="J7" s="63"/>
      <c r="K7" s="62" t="s">
        <v>56</v>
      </c>
      <c r="L7" s="134"/>
      <c r="M7" s="166"/>
      <c r="N7" s="63"/>
      <c r="O7" s="62" t="s">
        <v>57</v>
      </c>
      <c r="P7" s="164"/>
      <c r="Q7" s="194"/>
    </row>
    <row r="8" spans="1:17" s="59" customFormat="1" ht="21" customHeight="1" x14ac:dyDescent="0.45">
      <c r="B8" s="61"/>
      <c r="C8" s="449" t="s">
        <v>10</v>
      </c>
      <c r="D8" s="449"/>
      <c r="E8" s="449"/>
      <c r="F8" s="449"/>
      <c r="G8" s="449"/>
      <c r="H8" s="449"/>
      <c r="I8" s="449"/>
      <c r="J8" s="449"/>
      <c r="K8" s="449"/>
      <c r="L8" s="449"/>
      <c r="M8" s="449"/>
      <c r="N8" s="449"/>
      <c r="O8" s="449"/>
      <c r="P8" s="164"/>
      <c r="Q8" s="194"/>
    </row>
    <row r="9" spans="1:17" s="59" customFormat="1" ht="21" customHeight="1" x14ac:dyDescent="0.45">
      <c r="A9" s="56" t="s">
        <v>58</v>
      </c>
      <c r="B9" s="61"/>
      <c r="C9" s="64"/>
      <c r="D9" s="135"/>
      <c r="E9" s="167"/>
      <c r="F9" s="57"/>
      <c r="G9" s="64"/>
      <c r="H9" s="135"/>
      <c r="I9" s="167"/>
      <c r="J9" s="57"/>
      <c r="K9" s="64"/>
      <c r="L9" s="135"/>
      <c r="M9" s="167"/>
      <c r="N9" s="57"/>
      <c r="O9" s="64"/>
      <c r="P9" s="164"/>
      <c r="Q9" s="194"/>
    </row>
    <row r="10" spans="1:17" s="59" customFormat="1" ht="21" customHeight="1" x14ac:dyDescent="0.45">
      <c r="A10" s="65" t="s">
        <v>59</v>
      </c>
      <c r="B10" s="61"/>
      <c r="C10" s="130">
        <v>143016</v>
      </c>
      <c r="D10" s="136">
        <v>143016</v>
      </c>
      <c r="E10" s="168">
        <f>C10-D10</f>
        <v>0</v>
      </c>
      <c r="F10" s="66"/>
      <c r="G10" s="66">
        <v>99769</v>
      </c>
      <c r="H10" s="138">
        <v>99769</v>
      </c>
      <c r="I10" s="170">
        <f>G10-H10</f>
        <v>0</v>
      </c>
      <c r="J10" s="66"/>
      <c r="K10" s="66">
        <v>100905</v>
      </c>
      <c r="L10" s="138">
        <v>100905</v>
      </c>
      <c r="M10" s="170">
        <f>K10-L10</f>
        <v>0</v>
      </c>
      <c r="N10" s="66"/>
      <c r="O10" s="66">
        <v>96142</v>
      </c>
      <c r="P10" s="164">
        <v>96142</v>
      </c>
      <c r="Q10" s="170">
        <f>O10-P10</f>
        <v>0</v>
      </c>
    </row>
    <row r="11" spans="1:17" s="59" customFormat="1" ht="21" customHeight="1" x14ac:dyDescent="0.45">
      <c r="A11" s="65" t="s">
        <v>60</v>
      </c>
      <c r="B11" s="61"/>
      <c r="C11" s="130">
        <v>78542</v>
      </c>
      <c r="D11" s="136">
        <v>78542</v>
      </c>
      <c r="E11" s="168">
        <f>C11-D11</f>
        <v>0</v>
      </c>
      <c r="F11" s="66"/>
      <c r="G11" s="66">
        <v>76248</v>
      </c>
      <c r="H11" s="138">
        <v>76248</v>
      </c>
      <c r="I11" s="170">
        <f>G11-H11</f>
        <v>0</v>
      </c>
      <c r="J11" s="66"/>
      <c r="K11" s="66">
        <v>75382</v>
      </c>
      <c r="L11" s="138">
        <v>75382</v>
      </c>
      <c r="M11" s="170">
        <f>K11-L11</f>
        <v>0</v>
      </c>
      <c r="N11" s="66"/>
      <c r="O11" s="66">
        <v>74695</v>
      </c>
      <c r="P11" s="164">
        <v>74695</v>
      </c>
      <c r="Q11" s="170">
        <f>O11-P11</f>
        <v>0</v>
      </c>
    </row>
    <row r="12" spans="1:17" s="59" customFormat="1" ht="21" customHeight="1" x14ac:dyDescent="0.45">
      <c r="A12" s="65" t="s">
        <v>61</v>
      </c>
      <c r="B12" s="61"/>
      <c r="C12" s="130">
        <v>36027</v>
      </c>
      <c r="D12" s="136">
        <v>36027</v>
      </c>
      <c r="E12" s="168">
        <f>C12-D12</f>
        <v>0</v>
      </c>
      <c r="F12" s="66"/>
      <c r="G12" s="66">
        <v>43794</v>
      </c>
      <c r="H12" s="138">
        <v>43794</v>
      </c>
      <c r="I12" s="170">
        <f>G12-H12</f>
        <v>0</v>
      </c>
      <c r="J12" s="66"/>
      <c r="K12" s="66">
        <v>36027</v>
      </c>
      <c r="L12" s="138">
        <v>36027</v>
      </c>
      <c r="M12" s="170">
        <f>K12-L12</f>
        <v>0</v>
      </c>
      <c r="N12" s="66"/>
      <c r="O12" s="66">
        <v>43794</v>
      </c>
      <c r="P12" s="164">
        <v>43794</v>
      </c>
      <c r="Q12" s="170">
        <f>O12-P12</f>
        <v>0</v>
      </c>
    </row>
    <row r="13" spans="1:17" s="59" customFormat="1" ht="21" customHeight="1" x14ac:dyDescent="0.45">
      <c r="A13" s="65" t="s">
        <v>62</v>
      </c>
      <c r="B13" s="67">
        <v>5</v>
      </c>
      <c r="C13" s="131">
        <v>3896</v>
      </c>
      <c r="D13" s="136">
        <v>3914.0259999999998</v>
      </c>
      <c r="E13" s="168">
        <f>C13-D13</f>
        <v>-18.02599999999984</v>
      </c>
      <c r="F13" s="66"/>
      <c r="G13" s="95">
        <v>1580.3076599999999</v>
      </c>
      <c r="H13" s="138">
        <v>1580.3076599999999</v>
      </c>
      <c r="I13" s="170">
        <f>G13-H13</f>
        <v>0</v>
      </c>
      <c r="J13" s="66"/>
      <c r="K13" s="95">
        <v>4719</v>
      </c>
      <c r="L13" s="138">
        <v>4718.7130900000002</v>
      </c>
      <c r="M13" s="170">
        <f>K13-L13</f>
        <v>0.28690999999980704</v>
      </c>
      <c r="N13" s="66"/>
      <c r="O13" s="95">
        <v>1645</v>
      </c>
      <c r="P13" s="164">
        <v>1645</v>
      </c>
      <c r="Q13" s="170">
        <f>O13-P13</f>
        <v>0</v>
      </c>
    </row>
    <row r="14" spans="1:17" s="56" customFormat="1" ht="21" customHeight="1" x14ac:dyDescent="0.45">
      <c r="A14" s="91" t="s">
        <v>63</v>
      </c>
      <c r="B14" s="67"/>
      <c r="C14" s="68">
        <v>261481</v>
      </c>
      <c r="D14" s="137">
        <v>261499.02600000001</v>
      </c>
      <c r="E14" s="168">
        <f>C14-D14</f>
        <v>-18.026000000012573</v>
      </c>
      <c r="F14" s="69"/>
      <c r="G14" s="68">
        <v>221391.30765999999</v>
      </c>
      <c r="H14" s="137">
        <v>221391.30765999999</v>
      </c>
      <c r="I14" s="170">
        <f>G14-H14</f>
        <v>0</v>
      </c>
      <c r="J14" s="69"/>
      <c r="K14" s="68">
        <v>217033</v>
      </c>
      <c r="L14" s="137">
        <v>217032.71309</v>
      </c>
      <c r="M14" s="170">
        <f>K14-L14</f>
        <v>0.28690999999525957</v>
      </c>
      <c r="N14" s="69"/>
      <c r="O14" s="68">
        <v>216276</v>
      </c>
      <c r="P14" s="133">
        <v>216276</v>
      </c>
      <c r="Q14" s="170">
        <f>O14-P14</f>
        <v>0</v>
      </c>
    </row>
    <row r="15" spans="1:17" s="56" customFormat="1" ht="13.35" customHeight="1" x14ac:dyDescent="0.45">
      <c r="A15" s="91"/>
      <c r="B15" s="61"/>
      <c r="C15" s="69"/>
      <c r="D15" s="137"/>
      <c r="E15" s="169"/>
      <c r="F15" s="69"/>
      <c r="G15" s="69"/>
      <c r="H15" s="137"/>
      <c r="I15" s="169"/>
      <c r="J15" s="69"/>
      <c r="K15" s="69"/>
      <c r="L15" s="137"/>
      <c r="M15" s="169"/>
      <c r="N15" s="69"/>
      <c r="O15" s="69"/>
      <c r="P15" s="133"/>
      <c r="Q15" s="165"/>
    </row>
    <row r="16" spans="1:17" s="59" customFormat="1" ht="21" customHeight="1" x14ac:dyDescent="0.45">
      <c r="A16" s="91" t="s">
        <v>64</v>
      </c>
      <c r="B16" s="61"/>
      <c r="C16" s="66"/>
      <c r="D16" s="138"/>
      <c r="E16" s="170"/>
      <c r="F16" s="66"/>
      <c r="G16" s="66"/>
      <c r="H16" s="138"/>
      <c r="I16" s="170"/>
      <c r="J16" s="66"/>
      <c r="K16" s="66"/>
      <c r="L16" s="138"/>
      <c r="M16" s="170"/>
      <c r="N16" s="66"/>
      <c r="O16" s="66"/>
      <c r="P16" s="164"/>
      <c r="Q16" s="194"/>
    </row>
    <row r="17" spans="1:17" s="59" customFormat="1" ht="21" customHeight="1" x14ac:dyDescent="0.45">
      <c r="A17" s="65" t="s">
        <v>65</v>
      </c>
      <c r="B17" s="61"/>
      <c r="C17" s="132">
        <v>72557</v>
      </c>
      <c r="D17" s="139">
        <v>72494</v>
      </c>
      <c r="E17" s="168">
        <f t="shared" ref="E17:E24" si="0">C17-D17</f>
        <v>63</v>
      </c>
      <c r="F17" s="66"/>
      <c r="G17" s="66">
        <v>46291</v>
      </c>
      <c r="H17" s="138">
        <v>46291</v>
      </c>
      <c r="I17" s="170">
        <f t="shared" ref="I17:I24" si="1">G17-H17</f>
        <v>0</v>
      </c>
      <c r="J17" s="66"/>
      <c r="K17" s="66">
        <v>44493</v>
      </c>
      <c r="L17" s="138">
        <v>44493</v>
      </c>
      <c r="M17" s="170">
        <f t="shared" ref="M17:M24" si="2">K17-L17</f>
        <v>0</v>
      </c>
      <c r="N17" s="66"/>
      <c r="O17" s="66">
        <v>42334</v>
      </c>
      <c r="P17" s="164">
        <v>42920</v>
      </c>
      <c r="Q17" s="170">
        <f t="shared" ref="Q17:Q24" si="3">O17-P17</f>
        <v>-586</v>
      </c>
    </row>
    <row r="18" spans="1:17" s="59" customFormat="1" ht="21" customHeight="1" x14ac:dyDescent="0.45">
      <c r="A18" s="65" t="s">
        <v>66</v>
      </c>
      <c r="B18" s="61"/>
      <c r="C18" s="132">
        <v>52130</v>
      </c>
      <c r="D18" s="139">
        <v>52193</v>
      </c>
      <c r="E18" s="168">
        <f t="shared" si="0"/>
        <v>-63</v>
      </c>
      <c r="F18" s="66"/>
      <c r="G18" s="66">
        <v>45790</v>
      </c>
      <c r="H18" s="138">
        <v>45790</v>
      </c>
      <c r="I18" s="170">
        <f t="shared" si="1"/>
        <v>0</v>
      </c>
      <c r="J18" s="66"/>
      <c r="K18" s="66">
        <v>49580</v>
      </c>
      <c r="L18" s="138">
        <v>49580</v>
      </c>
      <c r="M18" s="170">
        <f t="shared" si="2"/>
        <v>0</v>
      </c>
      <c r="N18" s="66"/>
      <c r="O18" s="66">
        <v>43958</v>
      </c>
      <c r="P18" s="164">
        <v>43958</v>
      </c>
      <c r="Q18" s="170">
        <f t="shared" si="3"/>
        <v>0</v>
      </c>
    </row>
    <row r="19" spans="1:17" s="59" customFormat="1" ht="21" customHeight="1" x14ac:dyDescent="0.45">
      <c r="A19" s="65" t="s">
        <v>67</v>
      </c>
      <c r="B19" s="61"/>
      <c r="C19" s="132">
        <v>17719</v>
      </c>
      <c r="D19" s="139">
        <v>44422</v>
      </c>
      <c r="E19" s="168">
        <f t="shared" si="0"/>
        <v>-26703</v>
      </c>
      <c r="F19" s="66"/>
      <c r="G19" s="66">
        <v>27523</v>
      </c>
      <c r="H19" s="138">
        <v>27523</v>
      </c>
      <c r="I19" s="170">
        <f t="shared" si="1"/>
        <v>0</v>
      </c>
      <c r="J19" s="66"/>
      <c r="K19" s="66">
        <v>30578</v>
      </c>
      <c r="L19" s="138">
        <v>30578</v>
      </c>
      <c r="M19" s="170">
        <f t="shared" si="2"/>
        <v>0</v>
      </c>
      <c r="N19" s="66"/>
      <c r="O19" s="66">
        <v>27638</v>
      </c>
      <c r="P19" s="164">
        <v>27051</v>
      </c>
      <c r="Q19" s="170">
        <f t="shared" si="3"/>
        <v>587</v>
      </c>
    </row>
    <row r="20" spans="1:17" s="59" customFormat="1" ht="21" customHeight="1" x14ac:dyDescent="0.45">
      <c r="A20" s="65" t="s">
        <v>68</v>
      </c>
      <c r="B20" s="61">
        <v>5</v>
      </c>
      <c r="C20" s="132">
        <v>62507</v>
      </c>
      <c r="D20" s="139">
        <v>62719</v>
      </c>
      <c r="E20" s="168">
        <f t="shared" si="0"/>
        <v>-212</v>
      </c>
      <c r="F20" s="66"/>
      <c r="G20" s="66">
        <v>46140</v>
      </c>
      <c r="H20" s="138">
        <v>45302</v>
      </c>
      <c r="I20" s="170">
        <f t="shared" si="1"/>
        <v>838</v>
      </c>
      <c r="J20" s="66"/>
      <c r="K20" s="66">
        <v>52393</v>
      </c>
      <c r="L20" s="138">
        <v>52393</v>
      </c>
      <c r="M20" s="170">
        <f t="shared" si="2"/>
        <v>0</v>
      </c>
      <c r="N20" s="66"/>
      <c r="O20" s="66">
        <v>41621</v>
      </c>
      <c r="P20" s="164">
        <v>41622</v>
      </c>
      <c r="Q20" s="170">
        <f t="shared" si="3"/>
        <v>-1</v>
      </c>
    </row>
    <row r="21" spans="1:17" s="59" customFormat="1" ht="21" customHeight="1" x14ac:dyDescent="0.45">
      <c r="A21" s="65" t="s">
        <v>69</v>
      </c>
      <c r="B21" s="61"/>
      <c r="C21" s="132">
        <v>34591</v>
      </c>
      <c r="D21" s="139">
        <v>34591</v>
      </c>
      <c r="E21" s="168">
        <f t="shared" si="0"/>
        <v>0</v>
      </c>
      <c r="F21" s="66"/>
      <c r="G21" s="66">
        <v>110716</v>
      </c>
      <c r="H21" s="138">
        <v>110716</v>
      </c>
      <c r="I21" s="170">
        <f t="shared" si="1"/>
        <v>0</v>
      </c>
      <c r="J21" s="66"/>
      <c r="K21" s="66">
        <v>34591</v>
      </c>
      <c r="L21" s="138">
        <v>34591</v>
      </c>
      <c r="M21" s="170">
        <f t="shared" si="2"/>
        <v>0</v>
      </c>
      <c r="N21" s="66"/>
      <c r="O21" s="66">
        <v>110716</v>
      </c>
      <c r="P21" s="164">
        <v>110716</v>
      </c>
      <c r="Q21" s="170">
        <f t="shared" si="3"/>
        <v>0</v>
      </c>
    </row>
    <row r="22" spans="1:17" s="59" customFormat="1" ht="21" customHeight="1" x14ac:dyDescent="0.45">
      <c r="A22" s="65" t="s">
        <v>131</v>
      </c>
      <c r="B22" s="61"/>
      <c r="C22" s="132">
        <v>-14160</v>
      </c>
      <c r="D22" s="139">
        <v>-14160</v>
      </c>
      <c r="E22" s="168">
        <f t="shared" si="0"/>
        <v>0</v>
      </c>
      <c r="F22" s="66"/>
      <c r="G22" s="66">
        <v>-63358</v>
      </c>
      <c r="H22" s="138">
        <v>-63358</v>
      </c>
      <c r="I22" s="170">
        <f t="shared" si="1"/>
        <v>0</v>
      </c>
      <c r="J22" s="66"/>
      <c r="K22" s="66">
        <v>-14160</v>
      </c>
      <c r="L22" s="138">
        <v>-14160</v>
      </c>
      <c r="M22" s="170">
        <f t="shared" si="2"/>
        <v>0</v>
      </c>
      <c r="N22" s="66"/>
      <c r="O22" s="66">
        <v>-63358</v>
      </c>
      <c r="P22" s="164">
        <v>-63358</v>
      </c>
      <c r="Q22" s="170">
        <f t="shared" si="3"/>
        <v>0</v>
      </c>
    </row>
    <row r="23" spans="1:17" s="59" customFormat="1" ht="21" customHeight="1" x14ac:dyDescent="0.45">
      <c r="A23" s="65" t="s">
        <v>70</v>
      </c>
      <c r="B23" s="61">
        <v>5</v>
      </c>
      <c r="C23" s="132">
        <v>743</v>
      </c>
      <c r="D23" s="139">
        <v>760</v>
      </c>
      <c r="E23" s="168">
        <f t="shared" si="0"/>
        <v>-17</v>
      </c>
      <c r="F23" s="70"/>
      <c r="G23" s="66">
        <v>13015</v>
      </c>
      <c r="H23" s="138">
        <v>13015</v>
      </c>
      <c r="I23" s="170">
        <f t="shared" si="1"/>
        <v>0</v>
      </c>
      <c r="J23" s="70"/>
      <c r="K23" s="66">
        <v>850</v>
      </c>
      <c r="L23" s="138">
        <v>850.4340000000002</v>
      </c>
      <c r="M23" s="170">
        <f t="shared" si="2"/>
        <v>-0.43400000000019645</v>
      </c>
      <c r="N23" s="70"/>
      <c r="O23" s="66">
        <v>13094</v>
      </c>
      <c r="P23" s="164">
        <v>13094</v>
      </c>
      <c r="Q23" s="170">
        <f t="shared" si="3"/>
        <v>0</v>
      </c>
    </row>
    <row r="24" spans="1:17" s="56" customFormat="1" ht="21" customHeight="1" x14ac:dyDescent="0.45">
      <c r="A24" s="91" t="s">
        <v>71</v>
      </c>
      <c r="B24" s="60"/>
      <c r="C24" s="96">
        <v>226087</v>
      </c>
      <c r="D24" s="137">
        <v>253019</v>
      </c>
      <c r="E24" s="168">
        <f t="shared" si="0"/>
        <v>-26932</v>
      </c>
      <c r="F24" s="69"/>
      <c r="G24" s="96">
        <v>226117</v>
      </c>
      <c r="H24" s="137">
        <v>225279</v>
      </c>
      <c r="I24" s="170">
        <f t="shared" si="1"/>
        <v>838</v>
      </c>
      <c r="J24" s="69"/>
      <c r="K24" s="96">
        <v>198325</v>
      </c>
      <c r="L24" s="137">
        <v>198325.43400000001</v>
      </c>
      <c r="M24" s="170">
        <f t="shared" si="2"/>
        <v>-0.4340000000083819</v>
      </c>
      <c r="N24" s="69"/>
      <c r="O24" s="96">
        <v>216003</v>
      </c>
      <c r="P24" s="133">
        <v>216003</v>
      </c>
      <c r="Q24" s="170">
        <f t="shared" si="3"/>
        <v>0</v>
      </c>
    </row>
    <row r="25" spans="1:17" s="56" customFormat="1" ht="13.35" customHeight="1" x14ac:dyDescent="0.45">
      <c r="A25" s="91"/>
      <c r="B25" s="61"/>
      <c r="C25" s="69"/>
      <c r="D25" s="137"/>
      <c r="E25" s="169"/>
      <c r="F25" s="69"/>
      <c r="G25" s="69"/>
      <c r="H25" s="137"/>
      <c r="I25" s="169"/>
      <c r="J25" s="69"/>
      <c r="K25" s="69"/>
      <c r="L25" s="137"/>
      <c r="M25" s="169"/>
      <c r="N25" s="69"/>
      <c r="O25" s="69"/>
      <c r="P25" s="133"/>
      <c r="Q25" s="165"/>
    </row>
    <row r="26" spans="1:17" s="56" customFormat="1" ht="23.45" customHeight="1" x14ac:dyDescent="0.45">
      <c r="A26" s="71" t="s">
        <v>72</v>
      </c>
      <c r="B26" s="61"/>
      <c r="C26" s="72">
        <v>35394</v>
      </c>
      <c r="D26" s="140">
        <v>8480.0260000000126</v>
      </c>
      <c r="E26" s="168">
        <f>C26-D26</f>
        <v>26913.973999999987</v>
      </c>
      <c r="F26" s="73"/>
      <c r="G26" s="72">
        <v>-4725.6923400000087</v>
      </c>
      <c r="H26" s="140">
        <v>-3887.6923400000087</v>
      </c>
      <c r="I26" s="170">
        <f>G26-H26</f>
        <v>-838</v>
      </c>
      <c r="J26" s="73"/>
      <c r="K26" s="72">
        <v>18708</v>
      </c>
      <c r="L26" s="140">
        <v>18707.279089999996</v>
      </c>
      <c r="M26" s="170">
        <f>K26-L26</f>
        <v>0.72091000000364147</v>
      </c>
      <c r="N26" s="72"/>
      <c r="O26" s="72">
        <v>273</v>
      </c>
      <c r="P26" s="133">
        <v>273</v>
      </c>
      <c r="Q26" s="170">
        <f>O26-P26</f>
        <v>0</v>
      </c>
    </row>
    <row r="27" spans="1:17" s="59" customFormat="1" ht="23.45" customHeight="1" x14ac:dyDescent="0.45">
      <c r="A27" s="65" t="s">
        <v>73</v>
      </c>
      <c r="B27" s="67"/>
      <c r="C27" s="14">
        <v>-2589</v>
      </c>
      <c r="D27" s="141">
        <v>-2589</v>
      </c>
      <c r="E27" s="168">
        <f>C27-D27</f>
        <v>0</v>
      </c>
      <c r="F27" s="66"/>
      <c r="G27" s="66">
        <v>13472</v>
      </c>
      <c r="H27" s="138">
        <v>13472</v>
      </c>
      <c r="I27" s="170">
        <f>G27-H27</f>
        <v>0</v>
      </c>
      <c r="J27" s="66"/>
      <c r="K27" s="66">
        <v>-3315</v>
      </c>
      <c r="L27" s="138">
        <v>-3314</v>
      </c>
      <c r="M27" s="170">
        <f>K27-L27</f>
        <v>-1</v>
      </c>
      <c r="N27" s="66"/>
      <c r="O27" s="66">
        <v>13049</v>
      </c>
      <c r="P27" s="164">
        <v>13049</v>
      </c>
      <c r="Q27" s="170">
        <f>O27-P27</f>
        <v>0</v>
      </c>
    </row>
    <row r="28" spans="1:17" s="56" customFormat="1" ht="23.45" customHeight="1" x14ac:dyDescent="0.45">
      <c r="A28" s="91" t="s">
        <v>74</v>
      </c>
      <c r="B28" s="61"/>
      <c r="C28" s="74">
        <v>32805</v>
      </c>
      <c r="D28" s="140">
        <v>5891.0260000000126</v>
      </c>
      <c r="E28" s="168">
        <f>C28-D28</f>
        <v>26913.973999999987</v>
      </c>
      <c r="F28" s="73"/>
      <c r="G28" s="74">
        <v>8746.3076599999913</v>
      </c>
      <c r="H28" s="140">
        <v>9584.3076599999913</v>
      </c>
      <c r="I28" s="170">
        <f>G28-H28</f>
        <v>-838</v>
      </c>
      <c r="J28" s="73"/>
      <c r="K28" s="74">
        <v>15393</v>
      </c>
      <c r="L28" s="140">
        <v>15393.279089999996</v>
      </c>
      <c r="M28" s="170">
        <f>K28-L28</f>
        <v>-0.27908999999635853</v>
      </c>
      <c r="N28" s="72"/>
      <c r="O28" s="74">
        <v>13322</v>
      </c>
      <c r="P28" s="133">
        <v>13322</v>
      </c>
      <c r="Q28" s="170">
        <f>O28-P28</f>
        <v>0</v>
      </c>
    </row>
    <row r="29" spans="1:17" s="59" customFormat="1" ht="13.35" customHeight="1" x14ac:dyDescent="0.45">
      <c r="A29" s="56"/>
      <c r="B29" s="61"/>
      <c r="C29" s="66"/>
      <c r="D29" s="138"/>
      <c r="E29" s="170"/>
      <c r="F29" s="66"/>
      <c r="G29" s="66"/>
      <c r="H29" s="138"/>
      <c r="I29" s="170"/>
      <c r="J29" s="66"/>
      <c r="K29" s="66"/>
      <c r="L29" s="138"/>
      <c r="M29" s="170"/>
      <c r="N29" s="66"/>
      <c r="O29" s="66"/>
      <c r="P29" s="164"/>
      <c r="Q29" s="194"/>
    </row>
    <row r="30" spans="1:17" s="59" customFormat="1" ht="23.45" customHeight="1" x14ac:dyDescent="0.45">
      <c r="A30" s="91" t="s">
        <v>132</v>
      </c>
      <c r="B30" s="61"/>
      <c r="C30" s="66"/>
      <c r="D30" s="138"/>
      <c r="E30" s="170"/>
      <c r="F30" s="66"/>
      <c r="G30" s="66"/>
      <c r="H30" s="138"/>
      <c r="I30" s="170"/>
      <c r="J30" s="66"/>
      <c r="K30" s="66"/>
      <c r="L30" s="138"/>
      <c r="M30" s="170"/>
      <c r="N30" s="66"/>
      <c r="O30" s="66"/>
      <c r="P30" s="164"/>
      <c r="Q30" s="194"/>
    </row>
    <row r="31" spans="1:17" s="59" customFormat="1" ht="23.45" customHeight="1" x14ac:dyDescent="0.45">
      <c r="A31" s="9" t="s">
        <v>76</v>
      </c>
      <c r="B31" s="61"/>
      <c r="C31" s="66"/>
      <c r="D31" s="138"/>
      <c r="E31" s="170"/>
      <c r="F31" s="66"/>
      <c r="G31" s="66"/>
      <c r="H31" s="138"/>
      <c r="I31" s="170"/>
      <c r="J31" s="66"/>
      <c r="K31" s="66"/>
      <c r="L31" s="138"/>
      <c r="M31" s="170"/>
      <c r="N31" s="66"/>
      <c r="O31" s="66"/>
      <c r="P31" s="164"/>
      <c r="Q31" s="194"/>
    </row>
    <row r="32" spans="1:17" s="59" customFormat="1" ht="23.45" customHeight="1" x14ac:dyDescent="0.45">
      <c r="A32" s="9" t="s">
        <v>77</v>
      </c>
      <c r="B32" s="61"/>
      <c r="C32" s="66"/>
      <c r="D32" s="138"/>
      <c r="E32" s="170"/>
      <c r="F32" s="66"/>
      <c r="G32" s="66"/>
      <c r="H32" s="138"/>
      <c r="I32" s="170"/>
      <c r="J32" s="66"/>
      <c r="K32" s="66"/>
      <c r="L32" s="138"/>
      <c r="M32" s="170"/>
      <c r="N32" s="66"/>
      <c r="O32" s="66"/>
      <c r="P32" s="164"/>
      <c r="Q32" s="194"/>
    </row>
    <row r="33" spans="1:17" s="59" customFormat="1" ht="23.45" customHeight="1" x14ac:dyDescent="0.45">
      <c r="A33" t="s">
        <v>133</v>
      </c>
      <c r="B33" s="61"/>
      <c r="C33" s="13"/>
      <c r="D33" s="142"/>
      <c r="E33" s="173"/>
      <c r="F33" s="70"/>
      <c r="G33" s="13"/>
      <c r="H33" s="142"/>
      <c r="I33" s="173"/>
      <c r="J33" s="70"/>
      <c r="K33" s="13"/>
      <c r="L33" s="142"/>
      <c r="M33" s="173"/>
      <c r="N33" s="70"/>
      <c r="O33" s="13"/>
      <c r="P33" s="164"/>
      <c r="Q33" s="194"/>
    </row>
    <row r="34" spans="1:17" s="59" customFormat="1" ht="23.45" customHeight="1" x14ac:dyDescent="0.45">
      <c r="A34" t="s">
        <v>78</v>
      </c>
      <c r="B34" s="61"/>
      <c r="C34" s="66">
        <v>0</v>
      </c>
      <c r="D34" s="138"/>
      <c r="E34" s="170"/>
      <c r="F34" s="70"/>
      <c r="G34" s="66">
        <v>0</v>
      </c>
      <c r="H34" s="138"/>
      <c r="I34" s="170"/>
      <c r="J34" s="70"/>
      <c r="K34" s="66">
        <v>0</v>
      </c>
      <c r="L34" s="138"/>
      <c r="M34" s="170"/>
      <c r="N34" s="70"/>
      <c r="O34" s="13">
        <v>0</v>
      </c>
      <c r="P34" s="164"/>
      <c r="Q34" s="194"/>
    </row>
    <row r="35" spans="1:17" s="59" customFormat="1" ht="23.45" customHeight="1" x14ac:dyDescent="0.45">
      <c r="A35" t="s">
        <v>79</v>
      </c>
      <c r="B35" s="61"/>
      <c r="C35" s="13"/>
      <c r="D35" s="142"/>
      <c r="E35" s="173"/>
      <c r="F35" s="70"/>
      <c r="G35" s="13"/>
      <c r="H35" s="142"/>
      <c r="I35" s="173"/>
      <c r="J35" s="70"/>
      <c r="K35" s="13"/>
      <c r="L35" s="142"/>
      <c r="M35" s="173"/>
      <c r="N35" s="70"/>
      <c r="O35" s="13"/>
      <c r="P35" s="164"/>
      <c r="Q35" s="194"/>
    </row>
    <row r="36" spans="1:17" s="59" customFormat="1" ht="23.45" customHeight="1" x14ac:dyDescent="0.45">
      <c r="A36" t="s">
        <v>77</v>
      </c>
      <c r="B36" s="61"/>
      <c r="C36" s="128">
        <v>0</v>
      </c>
      <c r="D36" s="143"/>
      <c r="E36" s="174"/>
      <c r="F36" s="66"/>
      <c r="G36" s="97">
        <v>0</v>
      </c>
      <c r="H36" s="141"/>
      <c r="I36" s="172"/>
      <c r="J36" s="66"/>
      <c r="K36" s="97">
        <v>0</v>
      </c>
      <c r="L36" s="141"/>
      <c r="M36" s="172"/>
      <c r="N36" s="66"/>
      <c r="O36" s="97">
        <v>0</v>
      </c>
      <c r="P36" s="164"/>
      <c r="Q36" s="194"/>
    </row>
    <row r="37" spans="1:17" s="59" customFormat="1" ht="23.45" customHeight="1" x14ac:dyDescent="0.45">
      <c r="A37" s="91" t="s">
        <v>80</v>
      </c>
      <c r="B37" s="61"/>
      <c r="C37" s="129"/>
      <c r="D37" s="144"/>
      <c r="E37" s="175"/>
      <c r="F37" s="66"/>
      <c r="G37" s="13"/>
      <c r="H37" s="142"/>
      <c r="I37" s="173"/>
      <c r="J37" s="66"/>
      <c r="K37" s="13"/>
      <c r="L37" s="142"/>
      <c r="M37" s="173"/>
      <c r="N37" s="66"/>
      <c r="O37" s="13"/>
      <c r="P37" s="164"/>
      <c r="Q37" s="194"/>
    </row>
    <row r="38" spans="1:17" s="59" customFormat="1" ht="23.45" customHeight="1" x14ac:dyDescent="0.45">
      <c r="A38" s="91" t="s">
        <v>77</v>
      </c>
      <c r="B38" s="61"/>
      <c r="C38" s="73">
        <v>0</v>
      </c>
      <c r="D38" s="145"/>
      <c r="E38" s="176"/>
      <c r="F38" s="69"/>
      <c r="G38" s="73">
        <v>0</v>
      </c>
      <c r="H38" s="145"/>
      <c r="I38" s="176"/>
      <c r="J38" s="69"/>
      <c r="K38" s="73">
        <v>0</v>
      </c>
      <c r="L38" s="145"/>
      <c r="M38" s="176"/>
      <c r="N38" s="69"/>
      <c r="O38" s="73">
        <v>0</v>
      </c>
      <c r="P38" s="164"/>
      <c r="Q38" s="194"/>
    </row>
    <row r="39" spans="1:17" s="59" customFormat="1" ht="23.45" customHeight="1" x14ac:dyDescent="0.45">
      <c r="A39" s="2" t="s">
        <v>81</v>
      </c>
      <c r="B39" s="61"/>
      <c r="C39" s="119">
        <v>0</v>
      </c>
      <c r="D39" s="146"/>
      <c r="E39" s="177"/>
      <c r="F39" s="38"/>
      <c r="G39" s="119">
        <v>0</v>
      </c>
      <c r="H39" s="146"/>
      <c r="I39" s="177"/>
      <c r="J39" s="38"/>
      <c r="K39" s="119">
        <v>0</v>
      </c>
      <c r="L39" s="146"/>
      <c r="M39" s="177"/>
      <c r="N39" s="38"/>
      <c r="O39" s="119">
        <v>0</v>
      </c>
      <c r="P39" s="164"/>
      <c r="Q39" s="194"/>
    </row>
    <row r="40" spans="1:17" s="59" customFormat="1" ht="23.45" customHeight="1" thickBot="1" x14ac:dyDescent="0.5">
      <c r="A40" s="56" t="s">
        <v>134</v>
      </c>
      <c r="B40" s="61"/>
      <c r="C40" s="98">
        <v>32805</v>
      </c>
      <c r="D40" s="137"/>
      <c r="E40" s="169"/>
      <c r="F40" s="66"/>
      <c r="G40" s="98">
        <v>8746.3076599999913</v>
      </c>
      <c r="H40" s="137"/>
      <c r="I40" s="169"/>
      <c r="J40" s="66"/>
      <c r="K40" s="98">
        <v>15393</v>
      </c>
      <c r="L40" s="137"/>
      <c r="M40" s="169"/>
      <c r="N40" s="66"/>
      <c r="O40" s="98">
        <v>13322</v>
      </c>
      <c r="P40" s="164"/>
      <c r="Q40" s="194"/>
    </row>
    <row r="41" spans="1:17" ht="22.5" customHeight="1" thickTop="1" x14ac:dyDescent="0.5">
      <c r="A41" s="453" t="s">
        <v>0</v>
      </c>
      <c r="B41" s="453"/>
      <c r="C41" s="453"/>
      <c r="D41" s="453"/>
      <c r="E41" s="453"/>
      <c r="F41" s="453"/>
      <c r="G41" s="453"/>
      <c r="H41" s="453"/>
      <c r="I41" s="453"/>
      <c r="J41" s="453"/>
      <c r="K41" s="56"/>
      <c r="L41" s="133"/>
      <c r="M41" s="165"/>
      <c r="N41" s="56"/>
      <c r="O41" s="56"/>
    </row>
    <row r="42" spans="1:17" ht="21.75" customHeight="1" x14ac:dyDescent="0.5">
      <c r="A42" s="127" t="s">
        <v>55</v>
      </c>
      <c r="B42" s="58"/>
      <c r="C42" s="56"/>
      <c r="D42" s="133"/>
      <c r="E42" s="165"/>
      <c r="F42" s="56"/>
      <c r="G42" s="56"/>
      <c r="H42" s="133"/>
      <c r="I42" s="165"/>
      <c r="J42" s="56"/>
      <c r="K42" s="56"/>
      <c r="L42" s="133"/>
      <c r="M42" s="165"/>
      <c r="N42" s="56"/>
      <c r="O42" s="56"/>
    </row>
    <row r="43" spans="1:17" ht="13.5" customHeight="1" x14ac:dyDescent="0.5">
      <c r="A43" s="58"/>
      <c r="B43" s="58"/>
      <c r="C43" s="56"/>
      <c r="D43" s="133"/>
      <c r="E43" s="165"/>
      <c r="F43" s="56"/>
      <c r="G43" s="56"/>
      <c r="H43" s="133"/>
      <c r="I43" s="165"/>
      <c r="J43" s="56"/>
      <c r="K43" s="56"/>
      <c r="L43" s="133"/>
      <c r="M43" s="165"/>
      <c r="N43" s="56"/>
      <c r="O43" s="56"/>
    </row>
    <row r="44" spans="1:17" s="59" customFormat="1" ht="22.5" customHeight="1" x14ac:dyDescent="0.45">
      <c r="B44" s="60"/>
      <c r="C44" s="448" t="s">
        <v>2</v>
      </c>
      <c r="D44" s="448"/>
      <c r="E44" s="448"/>
      <c r="F44" s="448"/>
      <c r="G44" s="448"/>
      <c r="H44" s="161"/>
      <c r="I44" s="191"/>
      <c r="J44" s="56"/>
      <c r="K44" s="448" t="s">
        <v>3</v>
      </c>
      <c r="L44" s="448"/>
      <c r="M44" s="448"/>
      <c r="N44" s="448"/>
      <c r="O44" s="448"/>
      <c r="P44" s="164"/>
      <c r="Q44" s="194"/>
    </row>
    <row r="45" spans="1:17" s="59" customFormat="1" ht="22.5" customHeight="1" x14ac:dyDescent="0.45">
      <c r="B45" s="60"/>
      <c r="C45" s="447" t="s">
        <v>108</v>
      </c>
      <c r="D45" s="447"/>
      <c r="E45" s="447"/>
      <c r="F45" s="447"/>
      <c r="G45" s="447"/>
      <c r="H45" s="162"/>
      <c r="I45" s="192"/>
      <c r="J45" s="56"/>
      <c r="K45" s="447" t="s">
        <v>108</v>
      </c>
      <c r="L45" s="447"/>
      <c r="M45" s="447"/>
      <c r="N45" s="447"/>
      <c r="O45" s="447"/>
      <c r="P45" s="164"/>
      <c r="Q45" s="194"/>
    </row>
    <row r="46" spans="1:17" s="59" customFormat="1" ht="22.5" customHeight="1" x14ac:dyDescent="0.45">
      <c r="B46" s="60"/>
      <c r="C46" s="447" t="s">
        <v>137</v>
      </c>
      <c r="D46" s="447"/>
      <c r="E46" s="447"/>
      <c r="F46" s="447"/>
      <c r="G46" s="447"/>
      <c r="H46" s="162"/>
      <c r="I46" s="192"/>
      <c r="J46" s="56"/>
      <c r="K46" s="447" t="s">
        <v>137</v>
      </c>
      <c r="L46" s="447"/>
      <c r="M46" s="447"/>
      <c r="N46" s="447"/>
      <c r="O46" s="447"/>
      <c r="P46" s="164"/>
      <c r="Q46" s="194"/>
    </row>
    <row r="47" spans="1:17" s="59" customFormat="1" ht="22.5" customHeight="1" x14ac:dyDescent="0.45">
      <c r="B47" s="61" t="s">
        <v>7</v>
      </c>
      <c r="C47" s="62" t="s">
        <v>56</v>
      </c>
      <c r="D47" s="134"/>
      <c r="E47" s="166"/>
      <c r="F47" s="63"/>
      <c r="G47" s="62" t="s">
        <v>57</v>
      </c>
      <c r="H47" s="134"/>
      <c r="I47" s="166"/>
      <c r="J47" s="63"/>
      <c r="K47" s="62" t="s">
        <v>56</v>
      </c>
      <c r="L47" s="134"/>
      <c r="M47" s="166"/>
      <c r="N47" s="63"/>
      <c r="O47" s="62" t="s">
        <v>57</v>
      </c>
      <c r="P47" s="164"/>
      <c r="Q47" s="194"/>
    </row>
    <row r="48" spans="1:17" s="59" customFormat="1" ht="22.5" customHeight="1" x14ac:dyDescent="0.45">
      <c r="B48" s="61"/>
      <c r="C48" s="449" t="s">
        <v>10</v>
      </c>
      <c r="D48" s="449"/>
      <c r="E48" s="449"/>
      <c r="F48" s="449"/>
      <c r="G48" s="449"/>
      <c r="H48" s="449"/>
      <c r="I48" s="449"/>
      <c r="J48" s="449"/>
      <c r="K48" s="449"/>
      <c r="L48" s="449"/>
      <c r="M48" s="449"/>
      <c r="N48" s="449"/>
      <c r="O48" s="449"/>
      <c r="P48" s="164"/>
      <c r="Q48" s="194"/>
    </row>
    <row r="49" spans="1:17" s="59" customFormat="1" ht="22.5" customHeight="1" x14ac:dyDescent="0.45">
      <c r="A49" s="2" t="s">
        <v>83</v>
      </c>
      <c r="B49" s="3"/>
      <c r="C49" s="121"/>
      <c r="D49" s="147"/>
      <c r="E49" s="178"/>
      <c r="F49" s="46"/>
      <c r="G49" s="121"/>
      <c r="H49" s="147"/>
      <c r="I49" s="178"/>
      <c r="J49" s="46"/>
      <c r="K49" s="121"/>
      <c r="L49" s="147"/>
      <c r="M49" s="178"/>
      <c r="N49" s="46"/>
      <c r="O49" s="121"/>
      <c r="P49" s="164"/>
      <c r="Q49" s="194"/>
    </row>
    <row r="50" spans="1:17" s="59" customFormat="1" ht="22.5" customHeight="1" x14ac:dyDescent="0.45">
      <c r="A50" s="75" t="s">
        <v>84</v>
      </c>
      <c r="B50" s="3"/>
      <c r="C50" s="117">
        <v>35596</v>
      </c>
      <c r="D50" s="148">
        <v>8684</v>
      </c>
      <c r="E50" s="168">
        <f>C50-D50</f>
        <v>26912</v>
      </c>
      <c r="F50" s="117"/>
      <c r="G50" s="66">
        <v>13437.307659999991</v>
      </c>
      <c r="H50" s="138">
        <v>13437</v>
      </c>
      <c r="I50" s="170">
        <f>G50-H50</f>
        <v>0.30765999999130145</v>
      </c>
      <c r="J50" s="117"/>
      <c r="K50" s="66">
        <v>15393</v>
      </c>
      <c r="L50" s="138">
        <v>111770.56599999999</v>
      </c>
      <c r="M50" s="170">
        <f>K50-L50</f>
        <v>-96377.565999999992</v>
      </c>
      <c r="N50" s="117"/>
      <c r="O50" s="66">
        <v>13322</v>
      </c>
      <c r="P50" s="164">
        <v>13322</v>
      </c>
      <c r="Q50" s="170">
        <f>O50-P50</f>
        <v>0</v>
      </c>
    </row>
    <row r="51" spans="1:17" s="59" customFormat="1" ht="22.5" customHeight="1" x14ac:dyDescent="0.45">
      <c r="A51" s="75" t="s">
        <v>85</v>
      </c>
      <c r="B51" s="3"/>
      <c r="C51" s="27">
        <v>-2791</v>
      </c>
      <c r="D51" s="149">
        <v>-1362</v>
      </c>
      <c r="E51" s="168">
        <f>C51-D51</f>
        <v>-1429</v>
      </c>
      <c r="F51" s="23"/>
      <c r="G51" s="99">
        <v>-4691</v>
      </c>
      <c r="H51" s="148">
        <v>-4691</v>
      </c>
      <c r="I51" s="170">
        <f>G51-H51</f>
        <v>0</v>
      </c>
      <c r="J51" s="23"/>
      <c r="K51" s="99">
        <v>0</v>
      </c>
      <c r="L51" s="148">
        <v>0</v>
      </c>
      <c r="M51" s="170">
        <f>K51-L51</f>
        <v>0</v>
      </c>
      <c r="N51" s="117"/>
      <c r="O51" s="99">
        <v>0</v>
      </c>
      <c r="P51" s="164">
        <v>0</v>
      </c>
      <c r="Q51" s="194"/>
    </row>
    <row r="52" spans="1:17" s="56" customFormat="1" ht="22.5" customHeight="1" thickBot="1" x14ac:dyDescent="0.5">
      <c r="A52" s="71" t="s">
        <v>74</v>
      </c>
      <c r="B52" s="19"/>
      <c r="C52" s="122">
        <v>32805</v>
      </c>
      <c r="D52" s="150">
        <v>7322</v>
      </c>
      <c r="E52" s="168">
        <f>C52-D52</f>
        <v>25483</v>
      </c>
      <c r="F52" s="22"/>
      <c r="G52" s="122">
        <v>8746.3076599999913</v>
      </c>
      <c r="H52" s="150">
        <v>8746</v>
      </c>
      <c r="I52" s="170">
        <f>G52-H52</f>
        <v>0.30765999999130145</v>
      </c>
      <c r="J52" s="22"/>
      <c r="K52" s="122">
        <v>15393</v>
      </c>
      <c r="L52" s="150">
        <v>111770.56599999999</v>
      </c>
      <c r="M52" s="170">
        <f>K52-L52</f>
        <v>-96377.565999999992</v>
      </c>
      <c r="N52" s="21"/>
      <c r="O52" s="122">
        <v>13322</v>
      </c>
      <c r="P52" s="133">
        <v>13322</v>
      </c>
      <c r="Q52" s="165"/>
    </row>
    <row r="53" spans="1:17" s="59" customFormat="1" ht="13.5" customHeight="1" thickTop="1" x14ac:dyDescent="0.45">
      <c r="A53" s="71"/>
      <c r="B53" s="19"/>
      <c r="C53" s="49"/>
      <c r="D53" s="151"/>
      <c r="E53" s="182"/>
      <c r="F53" s="49"/>
      <c r="G53" s="49"/>
      <c r="H53" s="151"/>
      <c r="I53" s="182"/>
      <c r="J53" s="49"/>
      <c r="K53" s="49"/>
      <c r="L53" s="151"/>
      <c r="M53" s="182"/>
      <c r="N53" s="49"/>
      <c r="O53" s="49"/>
      <c r="P53" s="164"/>
      <c r="Q53" s="194"/>
    </row>
    <row r="54" spans="1:17" s="59" customFormat="1" ht="22.5" customHeight="1" x14ac:dyDescent="0.45">
      <c r="A54" s="71" t="s">
        <v>87</v>
      </c>
      <c r="B54" s="3"/>
      <c r="C54" s="45"/>
      <c r="D54" s="152"/>
      <c r="E54" s="183"/>
      <c r="F54" s="45"/>
      <c r="G54" s="45"/>
      <c r="H54" s="152"/>
      <c r="I54" s="183"/>
      <c r="J54" s="45"/>
      <c r="K54" s="45"/>
      <c r="L54" s="152"/>
      <c r="M54" s="183"/>
      <c r="N54" s="45"/>
      <c r="O54" s="45"/>
      <c r="P54" s="164"/>
      <c r="Q54" s="194"/>
    </row>
    <row r="55" spans="1:17" s="59" customFormat="1" ht="22.5" customHeight="1" x14ac:dyDescent="0.45">
      <c r="A55" s="75" t="s">
        <v>84</v>
      </c>
      <c r="B55" s="3"/>
      <c r="C55" s="117">
        <v>35596</v>
      </c>
      <c r="D55" s="148">
        <v>8684</v>
      </c>
      <c r="E55" s="168">
        <f>C55-D55</f>
        <v>26912</v>
      </c>
      <c r="F55" s="117"/>
      <c r="G55" s="66">
        <v>13437.307659999991</v>
      </c>
      <c r="H55" s="138">
        <v>13437</v>
      </c>
      <c r="I55" s="170">
        <f>G55-H55</f>
        <v>0.30765999999130145</v>
      </c>
      <c r="J55" s="117"/>
      <c r="K55" s="66">
        <v>15393</v>
      </c>
      <c r="L55" s="138">
        <v>112054.56599999999</v>
      </c>
      <c r="M55" s="170">
        <f>K55-L55</f>
        <v>-96661.565999999992</v>
      </c>
      <c r="N55" s="117"/>
      <c r="O55" s="66">
        <v>14986</v>
      </c>
      <c r="P55" s="164">
        <v>13322</v>
      </c>
      <c r="Q55" s="194"/>
    </row>
    <row r="56" spans="1:17" s="56" customFormat="1" ht="22.5" customHeight="1" x14ac:dyDescent="0.45">
      <c r="A56" s="75" t="s">
        <v>85</v>
      </c>
      <c r="B56" s="3"/>
      <c r="C56" s="27">
        <v>-2791</v>
      </c>
      <c r="D56" s="149">
        <v>-1362</v>
      </c>
      <c r="E56" s="168">
        <f>C56-D56</f>
        <v>-1429</v>
      </c>
      <c r="F56" s="23"/>
      <c r="G56" s="99">
        <v>-4691</v>
      </c>
      <c r="H56" s="148">
        <v>-4691</v>
      </c>
      <c r="I56" s="170">
        <f>G56-H56</f>
        <v>0</v>
      </c>
      <c r="J56" s="23"/>
      <c r="K56" s="99">
        <v>0</v>
      </c>
      <c r="L56" s="148">
        <v>0</v>
      </c>
      <c r="M56" s="170">
        <f>K56-L56</f>
        <v>0</v>
      </c>
      <c r="N56" s="117"/>
      <c r="O56" s="99">
        <v>0</v>
      </c>
      <c r="P56" s="133">
        <v>0</v>
      </c>
      <c r="Q56" s="165"/>
    </row>
    <row r="57" spans="1:17" s="59" customFormat="1" ht="22.5" customHeight="1" thickBot="1" x14ac:dyDescent="0.5">
      <c r="A57" s="71" t="s">
        <v>134</v>
      </c>
      <c r="B57" s="19"/>
      <c r="C57" s="122">
        <v>32805</v>
      </c>
      <c r="D57" s="150">
        <v>7322</v>
      </c>
      <c r="E57" s="168">
        <f>C57-D57</f>
        <v>25483</v>
      </c>
      <c r="F57" s="22"/>
      <c r="G57" s="122">
        <v>8746.3076599999913</v>
      </c>
      <c r="H57" s="150">
        <v>8746</v>
      </c>
      <c r="I57" s="170">
        <f>G57-H57</f>
        <v>0.30765999999130145</v>
      </c>
      <c r="J57" s="22"/>
      <c r="K57" s="122">
        <v>15393</v>
      </c>
      <c r="L57" s="150">
        <v>112054.56599999999</v>
      </c>
      <c r="M57" s="170">
        <f>K57-L57</f>
        <v>-96661.565999999992</v>
      </c>
      <c r="N57" s="21"/>
      <c r="O57" s="122">
        <v>13322</v>
      </c>
      <c r="P57" s="164">
        <v>13322</v>
      </c>
      <c r="Q57" s="194"/>
    </row>
    <row r="58" spans="1:17" s="59" customFormat="1" ht="13.5" customHeight="1" thickTop="1" x14ac:dyDescent="0.45">
      <c r="A58" s="2"/>
      <c r="B58" s="3"/>
      <c r="C58" s="120"/>
      <c r="D58" s="153"/>
      <c r="E58" s="184"/>
      <c r="F58" s="120"/>
      <c r="G58" s="120"/>
      <c r="H58" s="153"/>
      <c r="I58" s="184"/>
      <c r="J58" s="120"/>
      <c r="K58" s="120"/>
      <c r="L58" s="153"/>
      <c r="M58" s="184"/>
      <c r="N58" s="120"/>
      <c r="O58" s="120"/>
      <c r="P58" s="164"/>
      <c r="Q58" s="194"/>
    </row>
    <row r="59" spans="1:17" s="59" customFormat="1" ht="24" customHeight="1" thickBot="1" x14ac:dyDescent="0.5">
      <c r="A59" s="2" t="s">
        <v>136</v>
      </c>
      <c r="B59" s="3">
        <v>15</v>
      </c>
      <c r="C59" s="123">
        <v>4.097145488029466</v>
      </c>
      <c r="D59" s="154">
        <v>0.99954709804951891</v>
      </c>
      <c r="E59" s="185"/>
      <c r="F59" s="124"/>
      <c r="G59" s="123">
        <v>6.7186538299999956</v>
      </c>
      <c r="H59" s="154">
        <v>6.7184999999999997</v>
      </c>
      <c r="I59" s="170">
        <f>G59-H59</f>
        <v>1.5382999999591362E-4</v>
      </c>
      <c r="J59" s="124"/>
      <c r="K59" s="123">
        <v>1.7717541436464088</v>
      </c>
      <c r="L59" s="154">
        <v>1.7717995674661258</v>
      </c>
      <c r="M59" s="170">
        <f>K59-L59</f>
        <v>-4.5423819716949865E-5</v>
      </c>
      <c r="N59" s="124"/>
      <c r="O59" s="123">
        <v>6.6609999999999996</v>
      </c>
      <c r="P59" s="164">
        <v>6.6609999999999996</v>
      </c>
      <c r="Q59" s="170">
        <f>O59-P59</f>
        <v>0</v>
      </c>
    </row>
    <row r="60" spans="1:17" s="59" customFormat="1" ht="23.85" customHeight="1" thickTop="1" x14ac:dyDescent="0.45">
      <c r="A60" s="2"/>
      <c r="B60" s="3"/>
      <c r="C60" s="124"/>
      <c r="D60" s="154"/>
      <c r="E60" s="185"/>
      <c r="F60" s="124"/>
      <c r="G60" s="124"/>
      <c r="H60" s="154"/>
      <c r="I60" s="185"/>
      <c r="J60" s="124"/>
      <c r="K60" s="124"/>
      <c r="L60" s="154"/>
      <c r="M60" s="185"/>
      <c r="N60" s="124"/>
      <c r="O60" s="124"/>
      <c r="P60" s="164"/>
      <c r="Q60" s="194"/>
    </row>
    <row r="61" spans="1:17" s="59" customFormat="1" ht="23.85" customHeight="1" x14ac:dyDescent="0.45">
      <c r="A61" s="2"/>
      <c r="B61" s="3"/>
      <c r="C61" s="124"/>
      <c r="D61" s="154"/>
      <c r="E61" s="185"/>
      <c r="F61" s="124"/>
      <c r="G61" s="124"/>
      <c r="H61" s="154"/>
      <c r="I61" s="185"/>
      <c r="J61" s="124"/>
      <c r="K61" s="124"/>
      <c r="L61" s="154"/>
      <c r="M61" s="185"/>
      <c r="N61" s="124"/>
      <c r="O61" s="124"/>
      <c r="P61" s="164"/>
      <c r="Q61" s="194"/>
    </row>
    <row r="62" spans="1:17" ht="22.5" customHeight="1" x14ac:dyDescent="0.45">
      <c r="B62" s="57"/>
      <c r="C62" s="57"/>
      <c r="D62" s="155"/>
      <c r="E62" s="186"/>
      <c r="F62" s="78"/>
      <c r="G62" s="77"/>
      <c r="H62" s="163"/>
      <c r="I62" s="193"/>
      <c r="J62" s="78"/>
      <c r="K62" s="77"/>
      <c r="L62" s="163"/>
      <c r="M62" s="193"/>
      <c r="N62" s="92"/>
      <c r="O62" s="77"/>
    </row>
    <row r="63" spans="1:17" ht="22.5" customHeight="1" x14ac:dyDescent="0.45">
      <c r="B63" s="57"/>
      <c r="C63" s="57"/>
      <c r="D63" s="155"/>
      <c r="E63" s="186"/>
      <c r="F63" s="78"/>
      <c r="G63" s="77"/>
      <c r="H63" s="163"/>
      <c r="I63" s="193"/>
      <c r="J63" s="78"/>
      <c r="K63" s="77"/>
      <c r="L63" s="163"/>
      <c r="M63" s="193"/>
      <c r="N63" s="92"/>
      <c r="O63" s="77"/>
    </row>
    <row r="64" spans="1:17" ht="22.5" customHeight="1" x14ac:dyDescent="0.45">
      <c r="B64" s="57"/>
      <c r="C64" s="57"/>
      <c r="D64" s="155"/>
      <c r="E64" s="186"/>
      <c r="F64" s="78"/>
      <c r="G64" s="77"/>
      <c r="H64" s="163"/>
      <c r="I64" s="193"/>
      <c r="J64" s="78"/>
      <c r="K64" s="77"/>
      <c r="L64" s="163"/>
      <c r="M64" s="193"/>
      <c r="N64" s="92"/>
      <c r="O64" s="77"/>
    </row>
    <row r="65" spans="1:17" s="59" customFormat="1" ht="23.85" customHeight="1" x14ac:dyDescent="0.45">
      <c r="A65" s="2"/>
      <c r="B65" s="3"/>
      <c r="C65" s="124"/>
      <c r="D65" s="154"/>
      <c r="E65" s="185"/>
      <c r="F65" s="124"/>
      <c r="G65" s="124"/>
      <c r="H65" s="154"/>
      <c r="I65" s="185"/>
      <c r="J65" s="124"/>
      <c r="K65" s="124"/>
      <c r="L65" s="154"/>
      <c r="M65" s="185"/>
      <c r="N65" s="124"/>
      <c r="O65" s="124"/>
      <c r="P65" s="164"/>
      <c r="Q65" s="194"/>
    </row>
    <row r="66" spans="1:17" s="59" customFormat="1" ht="23.85" customHeight="1" x14ac:dyDescent="0.45">
      <c r="A66" s="2"/>
      <c r="B66" s="3"/>
      <c r="C66" s="124"/>
      <c r="D66" s="154"/>
      <c r="E66" s="185"/>
      <c r="F66" s="124"/>
      <c r="G66" s="124"/>
      <c r="H66" s="154"/>
      <c r="I66" s="185"/>
      <c r="J66" s="124"/>
      <c r="K66" s="124"/>
      <c r="L66" s="154"/>
      <c r="M66" s="185"/>
      <c r="N66" s="124"/>
      <c r="O66" s="124"/>
      <c r="P66" s="164"/>
      <c r="Q66" s="194"/>
    </row>
    <row r="67" spans="1:17" s="59" customFormat="1" ht="23.85" customHeight="1" x14ac:dyDescent="0.45">
      <c r="A67" s="2"/>
      <c r="B67" s="3"/>
      <c r="C67" s="124"/>
      <c r="D67" s="154"/>
      <c r="E67" s="185"/>
      <c r="F67" s="124"/>
      <c r="G67" s="124"/>
      <c r="H67" s="154"/>
      <c r="I67" s="185"/>
      <c r="J67" s="124"/>
      <c r="K67" s="124"/>
      <c r="L67" s="154"/>
      <c r="M67" s="185"/>
      <c r="N67" s="124"/>
      <c r="O67" s="124"/>
      <c r="P67" s="164"/>
      <c r="Q67" s="194"/>
    </row>
    <row r="68" spans="1:17" s="59" customFormat="1" ht="23.85" customHeight="1" x14ac:dyDescent="0.45">
      <c r="A68" s="2"/>
      <c r="B68" s="3"/>
      <c r="C68" s="124"/>
      <c r="D68" s="154"/>
      <c r="E68" s="185"/>
      <c r="F68" s="124"/>
      <c r="G68" s="124"/>
      <c r="H68" s="154"/>
      <c r="I68" s="185"/>
      <c r="J68" s="124"/>
      <c r="K68" s="124"/>
      <c r="L68" s="154"/>
      <c r="M68" s="185"/>
      <c r="N68" s="124"/>
      <c r="O68" s="124"/>
      <c r="P68" s="164"/>
      <c r="Q68" s="194"/>
    </row>
    <row r="69" spans="1:17" s="59" customFormat="1" ht="23.85" customHeight="1" x14ac:dyDescent="0.45">
      <c r="A69" s="2"/>
      <c r="B69" s="3"/>
      <c r="C69" s="124"/>
      <c r="D69" s="154"/>
      <c r="E69" s="185"/>
      <c r="F69" s="124"/>
      <c r="G69" s="124"/>
      <c r="H69" s="154"/>
      <c r="I69" s="185"/>
      <c r="J69" s="124"/>
      <c r="K69" s="124"/>
      <c r="L69" s="154"/>
      <c r="M69" s="185"/>
      <c r="N69" s="124"/>
      <c r="O69" s="124"/>
      <c r="P69" s="164"/>
      <c r="Q69" s="194"/>
    </row>
    <row r="70" spans="1:17" s="59" customFormat="1" ht="23.85" customHeight="1" x14ac:dyDescent="0.45">
      <c r="A70" s="2"/>
      <c r="B70" s="3"/>
      <c r="C70" s="124"/>
      <c r="D70" s="154"/>
      <c r="E70" s="185"/>
      <c r="F70" s="124"/>
      <c r="G70" s="124"/>
      <c r="H70" s="154"/>
      <c r="I70" s="185"/>
      <c r="J70" s="124"/>
      <c r="K70" s="124"/>
      <c r="L70" s="154"/>
      <c r="M70" s="185"/>
      <c r="N70" s="124"/>
      <c r="O70" s="124"/>
      <c r="P70" s="164"/>
      <c r="Q70" s="194"/>
    </row>
    <row r="71" spans="1:17" s="59" customFormat="1" ht="23.85" customHeight="1" x14ac:dyDescent="0.45">
      <c r="A71" s="2"/>
      <c r="B71" s="3"/>
      <c r="C71" s="124"/>
      <c r="D71" s="154"/>
      <c r="E71" s="185"/>
      <c r="F71" s="124"/>
      <c r="G71" s="124"/>
      <c r="H71" s="154"/>
      <c r="I71" s="185"/>
      <c r="J71" s="124"/>
      <c r="K71" s="124"/>
      <c r="L71" s="154"/>
      <c r="M71" s="185"/>
      <c r="N71" s="124"/>
      <c r="O71" s="124"/>
      <c r="P71" s="164"/>
      <c r="Q71" s="194"/>
    </row>
    <row r="72" spans="1:17" s="59" customFormat="1" ht="23.85" customHeight="1" x14ac:dyDescent="0.45">
      <c r="A72" s="2"/>
      <c r="B72" s="3"/>
      <c r="C72" s="124"/>
      <c r="D72" s="154"/>
      <c r="E72" s="185"/>
      <c r="F72" s="124"/>
      <c r="G72" s="124"/>
      <c r="H72" s="154"/>
      <c r="I72" s="185"/>
      <c r="J72" s="124"/>
      <c r="K72" s="124"/>
      <c r="L72" s="154"/>
      <c r="M72" s="185"/>
      <c r="N72" s="124"/>
      <c r="O72" s="124"/>
      <c r="P72" s="164"/>
      <c r="Q72" s="194"/>
    </row>
    <row r="73" spans="1:17" s="59" customFormat="1" ht="23.85" customHeight="1" x14ac:dyDescent="0.45">
      <c r="A73" s="2"/>
      <c r="B73" s="3"/>
      <c r="C73" s="124"/>
      <c r="D73" s="154"/>
      <c r="E73" s="185"/>
      <c r="F73" s="124"/>
      <c r="G73" s="124"/>
      <c r="H73" s="154"/>
      <c r="I73" s="185"/>
      <c r="J73" s="124"/>
      <c r="K73" s="124"/>
      <c r="L73" s="154"/>
      <c r="M73" s="185"/>
      <c r="N73" s="124"/>
      <c r="O73" s="124"/>
      <c r="P73" s="164"/>
      <c r="Q73" s="194"/>
    </row>
    <row r="74" spans="1:17" s="59" customFormat="1" ht="23.85" customHeight="1" x14ac:dyDescent="0.45">
      <c r="A74" s="2"/>
      <c r="B74" s="3"/>
      <c r="C74" s="124"/>
      <c r="D74" s="154"/>
      <c r="E74" s="185"/>
      <c r="F74" s="124"/>
      <c r="G74" s="124"/>
      <c r="H74" s="154"/>
      <c r="I74" s="185"/>
      <c r="J74" s="124"/>
      <c r="K74" s="124"/>
      <c r="L74" s="154"/>
      <c r="M74" s="185"/>
      <c r="N74" s="124"/>
      <c r="O74" s="124"/>
      <c r="P74" s="164"/>
      <c r="Q74" s="194"/>
    </row>
    <row r="75" spans="1:17" s="59" customFormat="1" ht="23.85" customHeight="1" x14ac:dyDescent="0.45">
      <c r="A75" s="2"/>
      <c r="B75" s="3"/>
      <c r="C75" s="124"/>
      <c r="D75" s="154"/>
      <c r="E75" s="185"/>
      <c r="F75" s="124"/>
      <c r="G75" s="124"/>
      <c r="H75" s="154"/>
      <c r="I75" s="185"/>
      <c r="J75" s="124"/>
      <c r="K75" s="124"/>
      <c r="L75" s="154"/>
      <c r="M75" s="185"/>
      <c r="N75" s="124"/>
      <c r="O75" s="124"/>
      <c r="P75" s="164"/>
      <c r="Q75" s="194"/>
    </row>
    <row r="76" spans="1:17" s="59" customFormat="1" ht="23.85" customHeight="1" x14ac:dyDescent="0.45">
      <c r="A76" s="2"/>
      <c r="B76" s="3"/>
      <c r="C76" s="124"/>
      <c r="D76" s="154"/>
      <c r="E76" s="185"/>
      <c r="F76" s="124"/>
      <c r="G76" s="124"/>
      <c r="H76" s="154"/>
      <c r="I76" s="185"/>
      <c r="J76" s="124"/>
      <c r="K76" s="124"/>
      <c r="L76" s="154"/>
      <c r="M76" s="185"/>
      <c r="N76" s="124"/>
      <c r="O76" s="124"/>
      <c r="P76" s="164"/>
      <c r="Q76" s="194"/>
    </row>
    <row r="77" spans="1:17" s="59" customFormat="1" ht="23.85" customHeight="1" x14ac:dyDescent="0.45">
      <c r="A77" s="2"/>
      <c r="B77" s="3"/>
      <c r="C77" s="124"/>
      <c r="D77" s="154"/>
      <c r="E77" s="185"/>
      <c r="F77" s="124"/>
      <c r="G77" s="124"/>
      <c r="H77" s="154"/>
      <c r="I77" s="185"/>
      <c r="J77" s="124"/>
      <c r="K77" s="124"/>
      <c r="L77" s="154"/>
      <c r="M77" s="185"/>
      <c r="N77" s="124"/>
      <c r="O77" s="124"/>
      <c r="P77" s="164"/>
      <c r="Q77" s="194"/>
    </row>
    <row r="78" spans="1:17" s="59" customFormat="1" ht="22.5" customHeight="1" x14ac:dyDescent="0.45">
      <c r="A78" s="2"/>
      <c r="B78" s="3"/>
      <c r="C78" s="125"/>
      <c r="D78" s="156"/>
      <c r="E78" s="187"/>
      <c r="F78" s="125"/>
      <c r="G78" s="125"/>
      <c r="H78" s="156"/>
      <c r="I78" s="187"/>
      <c r="J78" s="125"/>
      <c r="K78" s="125"/>
      <c r="L78" s="156"/>
      <c r="M78" s="187"/>
      <c r="N78" s="125"/>
      <c r="O78" s="125"/>
      <c r="P78" s="164"/>
      <c r="Q78" s="194"/>
    </row>
    <row r="79" spans="1:17" ht="21.75" customHeight="1" x14ac:dyDescent="0.5">
      <c r="A79" s="453" t="s">
        <v>0</v>
      </c>
      <c r="B79" s="453"/>
      <c r="C79" s="453"/>
      <c r="D79" s="453"/>
      <c r="E79" s="453"/>
      <c r="F79" s="453"/>
      <c r="G79" s="453"/>
      <c r="H79" s="453"/>
      <c r="I79" s="453"/>
      <c r="J79" s="453"/>
      <c r="K79" s="56"/>
      <c r="L79" s="133"/>
      <c r="M79" s="165"/>
      <c r="N79" s="56"/>
      <c r="O79" s="56"/>
    </row>
    <row r="80" spans="1:17" ht="21.75" customHeight="1" x14ac:dyDescent="0.5">
      <c r="A80" s="127" t="s">
        <v>55</v>
      </c>
      <c r="B80" s="58"/>
      <c r="C80" s="56"/>
      <c r="D80" s="133"/>
      <c r="E80" s="165"/>
      <c r="F80" s="56"/>
      <c r="G80" s="56"/>
      <c r="H80" s="133"/>
      <c r="I80" s="165"/>
      <c r="J80" s="56"/>
      <c r="K80" s="56"/>
      <c r="L80" s="133"/>
      <c r="M80" s="165"/>
      <c r="N80" s="56"/>
      <c r="O80" s="56"/>
    </row>
    <row r="81" spans="1:17" ht="13.5" customHeight="1" x14ac:dyDescent="0.45">
      <c r="A81" s="56"/>
      <c r="B81" s="56"/>
      <c r="C81" s="56"/>
      <c r="D81" s="133"/>
      <c r="E81" s="165"/>
      <c r="F81" s="56"/>
      <c r="G81" s="56"/>
      <c r="H81" s="133"/>
      <c r="I81" s="165"/>
      <c r="J81" s="56"/>
      <c r="K81" s="56"/>
      <c r="L81" s="133"/>
      <c r="M81" s="165"/>
      <c r="N81" s="56"/>
      <c r="O81" s="56"/>
    </row>
    <row r="82" spans="1:17" s="59" customFormat="1" ht="23.45" customHeight="1" x14ac:dyDescent="0.45">
      <c r="B82" s="60"/>
      <c r="C82" s="448" t="s">
        <v>2</v>
      </c>
      <c r="D82" s="448"/>
      <c r="E82" s="448"/>
      <c r="F82" s="448"/>
      <c r="G82" s="448"/>
      <c r="H82" s="161"/>
      <c r="I82" s="191"/>
      <c r="J82" s="56"/>
      <c r="K82" s="448" t="s">
        <v>3</v>
      </c>
      <c r="L82" s="448"/>
      <c r="M82" s="448"/>
      <c r="N82" s="448"/>
      <c r="O82" s="448"/>
      <c r="P82" s="164"/>
      <c r="Q82" s="194"/>
    </row>
    <row r="83" spans="1:17" s="59" customFormat="1" ht="23.45" customHeight="1" x14ac:dyDescent="0.45">
      <c r="B83" s="60"/>
      <c r="C83" s="447" t="s">
        <v>138</v>
      </c>
      <c r="D83" s="447"/>
      <c r="E83" s="447"/>
      <c r="F83" s="447"/>
      <c r="G83" s="447"/>
      <c r="H83" s="162"/>
      <c r="I83" s="192"/>
      <c r="J83" s="56"/>
      <c r="K83" s="447" t="s">
        <v>138</v>
      </c>
      <c r="L83" s="447"/>
      <c r="M83" s="447"/>
      <c r="N83" s="447"/>
      <c r="O83" s="447"/>
      <c r="P83" s="164"/>
      <c r="Q83" s="194"/>
    </row>
    <row r="84" spans="1:17" s="59" customFormat="1" ht="23.45" customHeight="1" x14ac:dyDescent="0.45">
      <c r="B84" s="60"/>
      <c r="C84" s="447" t="s">
        <v>137</v>
      </c>
      <c r="D84" s="447"/>
      <c r="E84" s="447"/>
      <c r="F84" s="447"/>
      <c r="G84" s="447"/>
      <c r="H84" s="162"/>
      <c r="I84" s="192"/>
      <c r="J84" s="56"/>
      <c r="K84" s="447" t="s">
        <v>137</v>
      </c>
      <c r="L84" s="447"/>
      <c r="M84" s="447"/>
      <c r="N84" s="447"/>
      <c r="O84" s="447"/>
      <c r="P84" s="164"/>
      <c r="Q84" s="194"/>
    </row>
    <row r="85" spans="1:17" s="59" customFormat="1" ht="21" customHeight="1" x14ac:dyDescent="0.45">
      <c r="B85" s="61" t="s">
        <v>7</v>
      </c>
      <c r="C85" s="62" t="s">
        <v>56</v>
      </c>
      <c r="D85" s="134"/>
      <c r="E85" s="166"/>
      <c r="F85" s="63"/>
      <c r="G85" s="62" t="s">
        <v>57</v>
      </c>
      <c r="H85" s="134"/>
      <c r="I85" s="166"/>
      <c r="J85" s="63"/>
      <c r="K85" s="62" t="s">
        <v>56</v>
      </c>
      <c r="L85" s="134"/>
      <c r="M85" s="166"/>
      <c r="N85" s="63"/>
      <c r="O85" s="62" t="s">
        <v>57</v>
      </c>
      <c r="P85" s="164"/>
      <c r="Q85" s="194"/>
    </row>
    <row r="86" spans="1:17" s="59" customFormat="1" ht="21" customHeight="1" x14ac:dyDescent="0.45">
      <c r="B86" s="61"/>
      <c r="C86" s="449" t="s">
        <v>10</v>
      </c>
      <c r="D86" s="449"/>
      <c r="E86" s="449"/>
      <c r="F86" s="449"/>
      <c r="G86" s="449"/>
      <c r="H86" s="449"/>
      <c r="I86" s="449"/>
      <c r="J86" s="449"/>
      <c r="K86" s="449"/>
      <c r="L86" s="449"/>
      <c r="M86" s="449"/>
      <c r="N86" s="449"/>
      <c r="O86" s="449"/>
      <c r="P86" s="164"/>
      <c r="Q86" s="194"/>
    </row>
    <row r="87" spans="1:17" s="59" customFormat="1" ht="21" customHeight="1" x14ac:dyDescent="0.45">
      <c r="A87" s="56" t="s">
        <v>58</v>
      </c>
      <c r="B87" s="61"/>
      <c r="C87" s="64"/>
      <c r="D87" s="135"/>
      <c r="E87" s="167"/>
      <c r="F87" s="57"/>
      <c r="G87" s="64"/>
      <c r="H87" s="135"/>
      <c r="I87" s="167"/>
      <c r="J87" s="57"/>
      <c r="K87" s="64"/>
      <c r="L87" s="135"/>
      <c r="M87" s="167"/>
      <c r="N87" s="57"/>
      <c r="O87" s="64"/>
      <c r="P87" s="164"/>
      <c r="Q87" s="194"/>
    </row>
    <row r="88" spans="1:17" s="59" customFormat="1" ht="21" customHeight="1" x14ac:dyDescent="0.45">
      <c r="A88" s="65" t="s">
        <v>59</v>
      </c>
      <c r="B88" s="61"/>
      <c r="C88" s="66">
        <v>429386</v>
      </c>
      <c r="D88" s="138">
        <v>429386</v>
      </c>
      <c r="E88" s="170">
        <f>C88-D88</f>
        <v>0</v>
      </c>
      <c r="F88" s="66"/>
      <c r="G88" s="66">
        <v>507552</v>
      </c>
      <c r="H88" s="138">
        <v>507552</v>
      </c>
      <c r="I88" s="170">
        <f>G88-H88</f>
        <v>0</v>
      </c>
      <c r="J88" s="66"/>
      <c r="K88" s="66">
        <v>337513</v>
      </c>
      <c r="L88" s="138">
        <v>337513</v>
      </c>
      <c r="M88" s="170">
        <f>K88-L88</f>
        <v>0</v>
      </c>
      <c r="N88" s="66"/>
      <c r="O88" s="66">
        <v>503925</v>
      </c>
      <c r="P88" s="164">
        <v>503925</v>
      </c>
      <c r="Q88" s="194"/>
    </row>
    <row r="89" spans="1:17" s="59" customFormat="1" ht="21" customHeight="1" x14ac:dyDescent="0.45">
      <c r="A89" s="65" t="s">
        <v>60</v>
      </c>
      <c r="B89" s="61"/>
      <c r="C89" s="66">
        <v>252997</v>
      </c>
      <c r="D89" s="138">
        <v>252997</v>
      </c>
      <c r="E89" s="170">
        <f>C89-D89</f>
        <v>0</v>
      </c>
      <c r="F89" s="66"/>
      <c r="G89" s="66">
        <v>211851</v>
      </c>
      <c r="H89" s="138">
        <v>211851</v>
      </c>
      <c r="I89" s="170">
        <f>G89-H89</f>
        <v>0</v>
      </c>
      <c r="J89" s="66"/>
      <c r="K89" s="66">
        <v>238222</v>
      </c>
      <c r="L89" s="138">
        <v>238222</v>
      </c>
      <c r="M89" s="170">
        <f>K89-L89</f>
        <v>0</v>
      </c>
      <c r="N89" s="66"/>
      <c r="O89" s="66">
        <v>210298</v>
      </c>
      <c r="P89" s="164">
        <v>210298</v>
      </c>
      <c r="Q89" s="194"/>
    </row>
    <row r="90" spans="1:17" s="59" customFormat="1" ht="21" customHeight="1" x14ac:dyDescent="0.45">
      <c r="A90" s="65" t="s">
        <v>61</v>
      </c>
      <c r="B90" s="61"/>
      <c r="C90" s="66">
        <v>116676</v>
      </c>
      <c r="D90" s="138">
        <v>116676</v>
      </c>
      <c r="E90" s="170">
        <f>C90-D90</f>
        <v>0</v>
      </c>
      <c r="F90" s="66"/>
      <c r="G90" s="66">
        <v>134585</v>
      </c>
      <c r="H90" s="138">
        <v>134585</v>
      </c>
      <c r="I90" s="170">
        <f>G90-H90</f>
        <v>0</v>
      </c>
      <c r="J90" s="66"/>
      <c r="K90" s="66">
        <v>116676</v>
      </c>
      <c r="L90" s="138">
        <v>116676</v>
      </c>
      <c r="M90" s="170">
        <f>K90-L90</f>
        <v>0</v>
      </c>
      <c r="N90" s="66"/>
      <c r="O90" s="66">
        <v>134585</v>
      </c>
      <c r="P90" s="164">
        <v>134585</v>
      </c>
      <c r="Q90" s="194"/>
    </row>
    <row r="91" spans="1:17" s="59" customFormat="1" ht="21" customHeight="1" x14ac:dyDescent="0.45">
      <c r="A91" s="65" t="s">
        <v>62</v>
      </c>
      <c r="B91" s="61">
        <v>5</v>
      </c>
      <c r="C91" s="95">
        <v>8125</v>
      </c>
      <c r="D91" s="138">
        <v>8125</v>
      </c>
      <c r="E91" s="170">
        <f>C91-D91</f>
        <v>0</v>
      </c>
      <c r="F91" s="66"/>
      <c r="G91" s="95">
        <v>3784</v>
      </c>
      <c r="H91" s="138">
        <v>3784.3076599999999</v>
      </c>
      <c r="I91" s="170">
        <f>G91-H91</f>
        <v>-0.30765999999994165</v>
      </c>
      <c r="J91" s="66"/>
      <c r="K91" s="95">
        <v>10361</v>
      </c>
      <c r="L91" s="138">
        <v>10361</v>
      </c>
      <c r="M91" s="170">
        <f>K91-L91</f>
        <v>0</v>
      </c>
      <c r="N91" s="66"/>
      <c r="O91" s="95">
        <v>3768</v>
      </c>
      <c r="P91" s="164">
        <v>3768</v>
      </c>
      <c r="Q91" s="194"/>
    </row>
    <row r="92" spans="1:17" s="56" customFormat="1" ht="21" customHeight="1" x14ac:dyDescent="0.45">
      <c r="A92" s="91" t="s">
        <v>63</v>
      </c>
      <c r="B92" s="67"/>
      <c r="C92" s="68">
        <v>807184</v>
      </c>
      <c r="D92" s="137">
        <v>807184</v>
      </c>
      <c r="E92" s="170">
        <f>C92-D92</f>
        <v>0</v>
      </c>
      <c r="F92" s="69"/>
      <c r="G92" s="68">
        <v>857772</v>
      </c>
      <c r="H92" s="137">
        <v>857772.30766000005</v>
      </c>
      <c r="I92" s="170">
        <f>G92-H92</f>
        <v>-0.30766000004950911</v>
      </c>
      <c r="J92" s="69"/>
      <c r="K92" s="68">
        <v>702772</v>
      </c>
      <c r="L92" s="137">
        <v>702772</v>
      </c>
      <c r="M92" s="170">
        <f>K92-L92</f>
        <v>0</v>
      </c>
      <c r="N92" s="69"/>
      <c r="O92" s="68">
        <v>852576</v>
      </c>
      <c r="P92" s="133">
        <v>852576</v>
      </c>
      <c r="Q92" s="165"/>
    </row>
    <row r="93" spans="1:17" s="56" customFormat="1" ht="13.5" customHeight="1" x14ac:dyDescent="0.45">
      <c r="A93" s="91"/>
      <c r="B93" s="61"/>
      <c r="C93" s="69"/>
      <c r="D93" s="137"/>
      <c r="E93" s="169"/>
      <c r="F93" s="69"/>
      <c r="G93" s="69"/>
      <c r="H93" s="137"/>
      <c r="I93" s="169"/>
      <c r="J93" s="69"/>
      <c r="K93" s="69"/>
      <c r="L93" s="137"/>
      <c r="M93" s="169"/>
      <c r="N93" s="69"/>
      <c r="O93" s="69"/>
      <c r="P93" s="133"/>
      <c r="Q93" s="165"/>
    </row>
    <row r="94" spans="1:17" s="59" customFormat="1" ht="21" customHeight="1" x14ac:dyDescent="0.45">
      <c r="A94" s="91" t="s">
        <v>64</v>
      </c>
      <c r="B94" s="61"/>
      <c r="C94" s="66"/>
      <c r="D94" s="138"/>
      <c r="E94" s="170"/>
      <c r="F94" s="66"/>
      <c r="G94" s="66"/>
      <c r="H94" s="138"/>
      <c r="I94" s="170"/>
      <c r="J94" s="66"/>
      <c r="K94" s="66"/>
      <c r="L94" s="138"/>
      <c r="M94" s="170"/>
      <c r="N94" s="66"/>
      <c r="O94" s="66"/>
      <c r="P94" s="164"/>
      <c r="Q94" s="194"/>
    </row>
    <row r="95" spans="1:17" s="59" customFormat="1" ht="21" customHeight="1" x14ac:dyDescent="0.45">
      <c r="A95" s="65" t="s">
        <v>65</v>
      </c>
      <c r="B95" s="61"/>
      <c r="C95" s="66">
        <v>194011</v>
      </c>
      <c r="D95" s="138">
        <v>194011</v>
      </c>
      <c r="E95" s="170">
        <f t="shared" ref="E95:E102" si="4">C95-D95</f>
        <v>0</v>
      </c>
      <c r="F95" s="66"/>
      <c r="G95" s="66">
        <v>230534</v>
      </c>
      <c r="H95" s="138">
        <v>232206</v>
      </c>
      <c r="I95" s="170">
        <f t="shared" ref="I95:I102" si="5">G95-H95</f>
        <v>-1672</v>
      </c>
      <c r="J95" s="66"/>
      <c r="K95" s="66">
        <v>130426</v>
      </c>
      <c r="L95" s="138">
        <v>130426</v>
      </c>
      <c r="M95" s="170">
        <f t="shared" ref="M95:M102" si="6">K95-L95</f>
        <v>0</v>
      </c>
      <c r="N95" s="66"/>
      <c r="O95" s="66">
        <v>228249</v>
      </c>
      <c r="P95" s="164">
        <v>228835</v>
      </c>
      <c r="Q95" s="194"/>
    </row>
    <row r="96" spans="1:17" s="59" customFormat="1" ht="21" customHeight="1" x14ac:dyDescent="0.45">
      <c r="A96" s="65" t="s">
        <v>66</v>
      </c>
      <c r="B96" s="61"/>
      <c r="C96" s="66">
        <v>158940</v>
      </c>
      <c r="D96" s="138">
        <v>158940</v>
      </c>
      <c r="E96" s="170">
        <f t="shared" si="4"/>
        <v>0</v>
      </c>
      <c r="F96" s="66"/>
      <c r="G96" s="66">
        <v>137447</v>
      </c>
      <c r="H96" s="138">
        <v>135776</v>
      </c>
      <c r="I96" s="170">
        <f t="shared" si="5"/>
        <v>1671</v>
      </c>
      <c r="J96" s="66"/>
      <c r="K96" s="66">
        <v>150996</v>
      </c>
      <c r="L96" s="138">
        <v>150996</v>
      </c>
      <c r="M96" s="170">
        <f t="shared" si="6"/>
        <v>0</v>
      </c>
      <c r="N96" s="66"/>
      <c r="O96" s="66">
        <v>133944</v>
      </c>
      <c r="P96" s="164">
        <v>133944</v>
      </c>
      <c r="Q96" s="194"/>
    </row>
    <row r="97" spans="1:17" s="59" customFormat="1" ht="21" customHeight="1" x14ac:dyDescent="0.45">
      <c r="A97" s="65" t="s">
        <v>67</v>
      </c>
      <c r="B97" s="61"/>
      <c r="C97" s="66">
        <v>119461</v>
      </c>
      <c r="D97" s="138">
        <v>119565</v>
      </c>
      <c r="E97" s="170">
        <f t="shared" si="4"/>
        <v>-104</v>
      </c>
      <c r="F97" s="66"/>
      <c r="G97" s="66">
        <v>110210</v>
      </c>
      <c r="H97" s="138">
        <v>110210</v>
      </c>
      <c r="I97" s="170">
        <f t="shared" si="5"/>
        <v>0</v>
      </c>
      <c r="J97" s="66"/>
      <c r="K97" s="66">
        <v>89083</v>
      </c>
      <c r="L97" s="138">
        <v>89083</v>
      </c>
      <c r="M97" s="170">
        <f t="shared" si="6"/>
        <v>0</v>
      </c>
      <c r="N97" s="66"/>
      <c r="O97" s="66">
        <v>110325</v>
      </c>
      <c r="P97" s="164">
        <v>109738</v>
      </c>
      <c r="Q97" s="194"/>
    </row>
    <row r="98" spans="1:17" s="59" customFormat="1" ht="21" customHeight="1" x14ac:dyDescent="0.45">
      <c r="A98" s="65" t="s">
        <v>68</v>
      </c>
      <c r="B98" s="61">
        <v>5</v>
      </c>
      <c r="C98" s="14">
        <v>171363</v>
      </c>
      <c r="D98" s="141">
        <v>171259</v>
      </c>
      <c r="E98" s="170">
        <f t="shared" si="4"/>
        <v>104</v>
      </c>
      <c r="F98" s="66"/>
      <c r="G98" s="66">
        <v>171352</v>
      </c>
      <c r="H98" s="138">
        <v>171352</v>
      </c>
      <c r="I98" s="170">
        <f t="shared" si="5"/>
        <v>0</v>
      </c>
      <c r="J98" s="66"/>
      <c r="K98" s="66">
        <v>144362</v>
      </c>
      <c r="L98" s="138">
        <v>144362</v>
      </c>
      <c r="M98" s="170">
        <f t="shared" si="6"/>
        <v>0</v>
      </c>
      <c r="N98" s="66"/>
      <c r="O98" s="66">
        <v>165660</v>
      </c>
      <c r="P98" s="164">
        <v>165661</v>
      </c>
      <c r="Q98" s="194"/>
    </row>
    <row r="99" spans="1:17" s="59" customFormat="1" ht="21" customHeight="1" x14ac:dyDescent="0.45">
      <c r="A99" s="65" t="s">
        <v>69</v>
      </c>
      <c r="B99" s="61"/>
      <c r="C99" s="14">
        <v>116803</v>
      </c>
      <c r="D99" s="141">
        <v>116803</v>
      </c>
      <c r="E99" s="170">
        <f t="shared" si="4"/>
        <v>0</v>
      </c>
      <c r="F99" s="66"/>
      <c r="G99" s="66">
        <v>315916</v>
      </c>
      <c r="H99" s="138">
        <v>315916</v>
      </c>
      <c r="I99" s="170">
        <f t="shared" si="5"/>
        <v>0</v>
      </c>
      <c r="J99" s="66"/>
      <c r="K99" s="66">
        <v>116803</v>
      </c>
      <c r="L99" s="138">
        <v>116803</v>
      </c>
      <c r="M99" s="170">
        <f t="shared" si="6"/>
        <v>0</v>
      </c>
      <c r="N99" s="66"/>
      <c r="O99" s="66">
        <v>315916</v>
      </c>
      <c r="P99" s="164">
        <v>315916</v>
      </c>
      <c r="Q99" s="194"/>
    </row>
    <row r="100" spans="1:17" s="59" customFormat="1" ht="21" customHeight="1" x14ac:dyDescent="0.45">
      <c r="A100" s="65" t="s">
        <v>130</v>
      </c>
      <c r="B100" s="61"/>
      <c r="C100" s="14">
        <v>-74613</v>
      </c>
      <c r="D100" s="141">
        <v>-74613</v>
      </c>
      <c r="E100" s="170">
        <f t="shared" si="4"/>
        <v>0</v>
      </c>
      <c r="F100" s="66"/>
      <c r="G100" s="66">
        <v>51440</v>
      </c>
      <c r="H100" s="138">
        <v>51440</v>
      </c>
      <c r="I100" s="170">
        <f t="shared" si="5"/>
        <v>0</v>
      </c>
      <c r="J100" s="66"/>
      <c r="K100" s="14">
        <v>-74613</v>
      </c>
      <c r="L100" s="141">
        <v>-74613</v>
      </c>
      <c r="M100" s="170">
        <f t="shared" si="6"/>
        <v>0</v>
      </c>
      <c r="N100" s="66"/>
      <c r="O100" s="66">
        <v>51440</v>
      </c>
      <c r="P100" s="164">
        <v>51440</v>
      </c>
      <c r="Q100" s="194"/>
    </row>
    <row r="101" spans="1:17" s="59" customFormat="1" ht="21" customHeight="1" x14ac:dyDescent="0.45">
      <c r="A101" s="65" t="s">
        <v>70</v>
      </c>
      <c r="B101" s="61">
        <v>5</v>
      </c>
      <c r="C101" s="100">
        <v>2742</v>
      </c>
      <c r="D101" s="157">
        <v>2742</v>
      </c>
      <c r="E101" s="170">
        <f t="shared" si="4"/>
        <v>0</v>
      </c>
      <c r="F101" s="70"/>
      <c r="G101" s="100">
        <v>39114</v>
      </c>
      <c r="H101" s="157">
        <v>39114</v>
      </c>
      <c r="I101" s="170">
        <f t="shared" si="5"/>
        <v>0</v>
      </c>
      <c r="J101" s="70"/>
      <c r="K101" s="100">
        <v>3136</v>
      </c>
      <c r="L101" s="157">
        <v>3136.4340000000002</v>
      </c>
      <c r="M101" s="170">
        <f t="shared" si="6"/>
        <v>-0.43400000000019645</v>
      </c>
      <c r="N101" s="70"/>
      <c r="O101" s="66">
        <v>39303</v>
      </c>
      <c r="P101" s="164">
        <v>39303</v>
      </c>
      <c r="Q101" s="194"/>
    </row>
    <row r="102" spans="1:17" s="56" customFormat="1" ht="21" customHeight="1" x14ac:dyDescent="0.45">
      <c r="A102" s="91" t="s">
        <v>71</v>
      </c>
      <c r="B102" s="60"/>
      <c r="C102" s="96">
        <v>688707</v>
      </c>
      <c r="D102" s="137">
        <v>688707</v>
      </c>
      <c r="E102" s="170">
        <f t="shared" si="4"/>
        <v>0</v>
      </c>
      <c r="F102" s="69"/>
      <c r="G102" s="96">
        <v>1056013</v>
      </c>
      <c r="H102" s="137">
        <v>1056014</v>
      </c>
      <c r="I102" s="170">
        <f t="shared" si="5"/>
        <v>-1</v>
      </c>
      <c r="J102" s="69"/>
      <c r="K102" s="96">
        <v>560193</v>
      </c>
      <c r="L102" s="137">
        <v>560193.43400000001</v>
      </c>
      <c r="M102" s="170">
        <f t="shared" si="6"/>
        <v>-0.4340000000083819</v>
      </c>
      <c r="N102" s="69"/>
      <c r="O102" s="96">
        <v>1044837</v>
      </c>
      <c r="P102" s="133">
        <v>1044837</v>
      </c>
      <c r="Q102" s="165"/>
    </row>
    <row r="103" spans="1:17" s="56" customFormat="1" ht="13.5" customHeight="1" x14ac:dyDescent="0.45">
      <c r="A103" s="91"/>
      <c r="B103" s="61"/>
      <c r="C103" s="69"/>
      <c r="D103" s="137"/>
      <c r="E103" s="169"/>
      <c r="F103" s="69"/>
      <c r="G103" s="69"/>
      <c r="H103" s="137"/>
      <c r="I103" s="169"/>
      <c r="J103" s="69"/>
      <c r="K103" s="69"/>
      <c r="L103" s="137"/>
      <c r="M103" s="169"/>
      <c r="N103" s="69"/>
      <c r="O103" s="69"/>
      <c r="P103" s="133"/>
      <c r="Q103" s="165"/>
    </row>
    <row r="104" spans="1:17" s="56" customFormat="1" ht="23.45" customHeight="1" x14ac:dyDescent="0.45">
      <c r="A104" s="71" t="s">
        <v>109</v>
      </c>
      <c r="B104" s="61"/>
      <c r="C104" s="72">
        <v>118477</v>
      </c>
      <c r="D104" s="140">
        <v>118477</v>
      </c>
      <c r="E104" s="170">
        <f>C104-D104</f>
        <v>0</v>
      </c>
      <c r="F104" s="73"/>
      <c r="G104" s="72">
        <v>-198241</v>
      </c>
      <c r="H104" s="140">
        <v>-198241.69233999995</v>
      </c>
      <c r="I104" s="170">
        <f>G104-H104</f>
        <v>0.69233999995049089</v>
      </c>
      <c r="J104" s="73"/>
      <c r="K104" s="72">
        <v>142579</v>
      </c>
      <c r="L104" s="140">
        <v>142578.56599999999</v>
      </c>
      <c r="M104" s="171"/>
      <c r="N104" s="72"/>
      <c r="O104" s="72">
        <v>-192261</v>
      </c>
      <c r="P104" s="133">
        <v>-192261</v>
      </c>
      <c r="Q104" s="165"/>
    </row>
    <row r="105" spans="1:17" s="59" customFormat="1" ht="23.45" customHeight="1" x14ac:dyDescent="0.45">
      <c r="A105" s="65" t="s">
        <v>73</v>
      </c>
      <c r="B105" s="93">
        <v>14</v>
      </c>
      <c r="C105" s="14">
        <v>-27111</v>
      </c>
      <c r="D105" s="141">
        <v>-27111</v>
      </c>
      <c r="E105" s="170">
        <f>C105-D105</f>
        <v>0</v>
      </c>
      <c r="F105" s="66"/>
      <c r="G105" s="41">
        <v>-629</v>
      </c>
      <c r="H105" s="143">
        <v>-629</v>
      </c>
      <c r="I105" s="170">
        <f>G105-H105</f>
        <v>0</v>
      </c>
      <c r="J105" s="66"/>
      <c r="K105" s="41">
        <v>-30808</v>
      </c>
      <c r="L105" s="143">
        <v>-30808</v>
      </c>
      <c r="M105" s="174"/>
      <c r="N105" s="66"/>
      <c r="O105" s="66">
        <v>-1416</v>
      </c>
      <c r="P105" s="164">
        <v>-1416</v>
      </c>
      <c r="Q105" s="194"/>
    </row>
    <row r="106" spans="1:17" s="56" customFormat="1" ht="23.45" customHeight="1" x14ac:dyDescent="0.45">
      <c r="A106" s="91" t="s">
        <v>86</v>
      </c>
      <c r="B106" s="61"/>
      <c r="C106" s="74">
        <v>91366</v>
      </c>
      <c r="D106" s="140">
        <v>91366</v>
      </c>
      <c r="E106" s="170">
        <f>C106-D106</f>
        <v>0</v>
      </c>
      <c r="F106" s="73"/>
      <c r="G106" s="74">
        <v>-198870</v>
      </c>
      <c r="H106" s="140">
        <v>-198870.69233999995</v>
      </c>
      <c r="I106" s="170">
        <f>G106-H106</f>
        <v>0.69233999995049089</v>
      </c>
      <c r="J106" s="73"/>
      <c r="K106" s="74">
        <v>111771</v>
      </c>
      <c r="L106" s="140">
        <v>111770.56599999999</v>
      </c>
      <c r="M106" s="171"/>
      <c r="N106" s="72"/>
      <c r="O106" s="74">
        <v>-193677</v>
      </c>
      <c r="P106" s="133">
        <v>-193677</v>
      </c>
      <c r="Q106" s="165"/>
    </row>
    <row r="107" spans="1:17" s="59" customFormat="1" ht="13.5" customHeight="1" x14ac:dyDescent="0.45">
      <c r="A107" s="56"/>
      <c r="B107" s="61"/>
      <c r="C107" s="66"/>
      <c r="D107" s="138"/>
      <c r="E107" s="170"/>
      <c r="F107" s="66"/>
      <c r="G107" s="66"/>
      <c r="H107" s="138"/>
      <c r="I107" s="170"/>
      <c r="J107" s="66"/>
      <c r="K107" s="66"/>
      <c r="L107" s="138"/>
      <c r="M107" s="170"/>
      <c r="N107" s="66"/>
      <c r="O107" s="66"/>
      <c r="P107" s="164"/>
      <c r="Q107" s="194"/>
    </row>
    <row r="108" spans="1:17" s="59" customFormat="1" ht="23.45" customHeight="1" x14ac:dyDescent="0.45">
      <c r="A108" s="91" t="s">
        <v>75</v>
      </c>
      <c r="B108" s="61"/>
      <c r="C108" s="66"/>
      <c r="D108" s="138"/>
      <c r="E108" s="170"/>
      <c r="F108" s="66"/>
      <c r="G108" s="66"/>
      <c r="H108" s="138"/>
      <c r="I108" s="170"/>
      <c r="J108" s="66"/>
      <c r="K108" s="66"/>
      <c r="L108" s="138"/>
      <c r="M108" s="170"/>
      <c r="N108" s="66"/>
      <c r="O108" s="66"/>
      <c r="P108" s="164"/>
      <c r="Q108" s="194"/>
    </row>
    <row r="109" spans="1:17" s="59" customFormat="1" ht="23.45" customHeight="1" x14ac:dyDescent="0.45">
      <c r="A109" s="9" t="s">
        <v>76</v>
      </c>
      <c r="B109" s="61"/>
      <c r="C109" s="66"/>
      <c r="D109" s="138"/>
      <c r="E109" s="170"/>
      <c r="F109" s="66"/>
      <c r="G109" s="66"/>
      <c r="H109" s="138"/>
      <c r="I109" s="170"/>
      <c r="J109" s="66"/>
      <c r="K109" s="66"/>
      <c r="L109" s="138"/>
      <c r="M109" s="170"/>
      <c r="N109" s="66"/>
      <c r="O109" s="66"/>
      <c r="P109" s="164"/>
      <c r="Q109" s="194"/>
    </row>
    <row r="110" spans="1:17" s="59" customFormat="1" ht="23.45" customHeight="1" x14ac:dyDescent="0.45">
      <c r="A110" s="9" t="s">
        <v>77</v>
      </c>
      <c r="B110" s="61"/>
      <c r="C110" s="66"/>
      <c r="D110" s="138"/>
      <c r="E110" s="170"/>
      <c r="F110" s="66"/>
      <c r="G110" s="66"/>
      <c r="H110" s="138"/>
      <c r="I110" s="170"/>
      <c r="J110" s="66"/>
      <c r="K110" s="66"/>
      <c r="L110" s="138"/>
      <c r="M110" s="170"/>
      <c r="N110" s="66"/>
      <c r="O110" s="66"/>
      <c r="P110" s="164"/>
      <c r="Q110" s="194"/>
    </row>
    <row r="111" spans="1:17" s="59" customFormat="1" ht="23.45" customHeight="1" x14ac:dyDescent="0.45">
      <c r="A111" t="s">
        <v>133</v>
      </c>
      <c r="B111" s="61"/>
      <c r="C111" s="13"/>
      <c r="D111" s="142"/>
      <c r="E111" s="173"/>
      <c r="F111" s="70"/>
      <c r="G111" s="13"/>
      <c r="H111" s="142"/>
      <c r="I111" s="173"/>
      <c r="J111" s="70"/>
      <c r="K111" s="13"/>
      <c r="L111" s="142"/>
      <c r="M111" s="173"/>
      <c r="N111" s="70"/>
      <c r="O111" s="13"/>
      <c r="P111" s="164"/>
      <c r="Q111" s="194"/>
    </row>
    <row r="112" spans="1:17" s="59" customFormat="1" ht="23.45" customHeight="1" x14ac:dyDescent="0.45">
      <c r="A112" t="s">
        <v>78</v>
      </c>
      <c r="B112" s="61"/>
      <c r="C112" s="66">
        <v>355</v>
      </c>
      <c r="D112" s="138">
        <v>355</v>
      </c>
      <c r="E112" s="170">
        <f>C112-D112</f>
        <v>0</v>
      </c>
      <c r="F112" s="70"/>
      <c r="G112" s="66">
        <v>0</v>
      </c>
      <c r="H112" s="138">
        <v>0</v>
      </c>
      <c r="I112" s="170"/>
      <c r="J112" s="70"/>
      <c r="K112" s="66">
        <v>355</v>
      </c>
      <c r="L112" s="138">
        <v>355</v>
      </c>
      <c r="M112" s="170">
        <f>K112-L112</f>
        <v>0</v>
      </c>
      <c r="N112" s="70"/>
      <c r="O112" s="13">
        <v>0</v>
      </c>
      <c r="P112" s="164">
        <v>0</v>
      </c>
      <c r="Q112" s="194"/>
    </row>
    <row r="113" spans="1:17" s="59" customFormat="1" ht="23.45" customHeight="1" x14ac:dyDescent="0.45">
      <c r="A113" t="s">
        <v>79</v>
      </c>
      <c r="B113" s="61"/>
      <c r="C113" s="13"/>
      <c r="D113" s="142"/>
      <c r="E113" s="173"/>
      <c r="F113" s="70"/>
      <c r="G113" s="13"/>
      <c r="H113" s="142"/>
      <c r="I113" s="173"/>
      <c r="J113" s="70"/>
      <c r="K113" s="13"/>
      <c r="L113" s="142"/>
      <c r="M113" s="173"/>
      <c r="N113" s="70"/>
      <c r="O113" s="13"/>
      <c r="P113" s="164"/>
      <c r="Q113" s="194"/>
    </row>
    <row r="114" spans="1:17" s="59" customFormat="1" ht="23.45" customHeight="1" x14ac:dyDescent="0.45">
      <c r="A114" t="s">
        <v>77</v>
      </c>
      <c r="B114" s="61" t="s">
        <v>135</v>
      </c>
      <c r="C114" s="128">
        <v>-71</v>
      </c>
      <c r="D114" s="143">
        <v>-71</v>
      </c>
      <c r="E114" s="170">
        <f>C114-D114</f>
        <v>0</v>
      </c>
      <c r="F114" s="66"/>
      <c r="G114" s="97">
        <v>0</v>
      </c>
      <c r="H114" s="141">
        <v>0</v>
      </c>
      <c r="I114" s="172"/>
      <c r="J114" s="66"/>
      <c r="K114" s="97">
        <v>-71</v>
      </c>
      <c r="L114" s="141">
        <v>-71</v>
      </c>
      <c r="M114" s="170">
        <f>K114-L114</f>
        <v>0</v>
      </c>
      <c r="N114" s="66"/>
      <c r="O114" s="97">
        <v>0</v>
      </c>
      <c r="P114" s="164">
        <v>0</v>
      </c>
      <c r="Q114" s="194"/>
    </row>
    <row r="115" spans="1:17" s="59" customFormat="1" ht="23.45" customHeight="1" x14ac:dyDescent="0.45">
      <c r="A115" s="91" t="s">
        <v>80</v>
      </c>
      <c r="B115" s="61"/>
      <c r="C115" s="129"/>
      <c r="D115" s="144"/>
      <c r="E115" s="175"/>
      <c r="F115" s="66"/>
      <c r="G115" s="13"/>
      <c r="H115" s="142"/>
      <c r="I115" s="173"/>
      <c r="J115" s="66"/>
      <c r="K115" s="13"/>
      <c r="L115" s="142"/>
      <c r="M115" s="173"/>
      <c r="N115" s="66"/>
      <c r="O115" s="13"/>
      <c r="P115" s="164"/>
      <c r="Q115" s="194"/>
    </row>
    <row r="116" spans="1:17" s="59" customFormat="1" ht="23.45" customHeight="1" x14ac:dyDescent="0.45">
      <c r="A116" s="91" t="s">
        <v>77</v>
      </c>
      <c r="B116" s="61"/>
      <c r="C116" s="73">
        <v>284</v>
      </c>
      <c r="D116" s="145">
        <v>284</v>
      </c>
      <c r="E116" s="170">
        <f>C116-D116</f>
        <v>0</v>
      </c>
      <c r="F116" s="69"/>
      <c r="G116" s="73">
        <v>0</v>
      </c>
      <c r="H116" s="145">
        <v>0</v>
      </c>
      <c r="I116" s="176"/>
      <c r="J116" s="69"/>
      <c r="K116" s="73">
        <v>284</v>
      </c>
      <c r="L116" s="145">
        <v>284</v>
      </c>
      <c r="M116" s="170">
        <f>K116-L116</f>
        <v>0</v>
      </c>
      <c r="N116" s="69"/>
      <c r="O116" s="73">
        <v>0</v>
      </c>
      <c r="P116" s="164">
        <v>0</v>
      </c>
      <c r="Q116" s="194"/>
    </row>
    <row r="117" spans="1:17" s="59" customFormat="1" ht="23.45" customHeight="1" x14ac:dyDescent="0.45">
      <c r="A117" s="2" t="s">
        <v>81</v>
      </c>
      <c r="B117" s="61"/>
      <c r="C117" s="119">
        <v>284</v>
      </c>
      <c r="D117" s="146">
        <v>284</v>
      </c>
      <c r="E117" s="170">
        <f>C117-D117</f>
        <v>0</v>
      </c>
      <c r="F117" s="38"/>
      <c r="G117" s="119">
        <v>0</v>
      </c>
      <c r="H117" s="146">
        <v>0</v>
      </c>
      <c r="I117" s="177"/>
      <c r="J117" s="38"/>
      <c r="K117" s="119">
        <v>284</v>
      </c>
      <c r="L117" s="146">
        <v>284</v>
      </c>
      <c r="M117" s="170">
        <f>K117-L117</f>
        <v>0</v>
      </c>
      <c r="N117" s="38"/>
      <c r="O117" s="119">
        <v>0</v>
      </c>
      <c r="P117" s="164">
        <v>0</v>
      </c>
      <c r="Q117" s="194"/>
    </row>
    <row r="118" spans="1:17" s="59" customFormat="1" ht="23.45" customHeight="1" thickBot="1" x14ac:dyDescent="0.5">
      <c r="A118" s="56" t="s">
        <v>82</v>
      </c>
      <c r="B118" s="61"/>
      <c r="C118" s="98">
        <v>91650</v>
      </c>
      <c r="D118" s="137">
        <v>91650</v>
      </c>
      <c r="E118" s="170">
        <f>C118-D118</f>
        <v>0</v>
      </c>
      <c r="F118" s="66"/>
      <c r="G118" s="98">
        <v>-198870</v>
      </c>
      <c r="H118" s="137">
        <v>-198870.69233999995</v>
      </c>
      <c r="I118" s="170">
        <f>G118-H118</f>
        <v>0.69233999995049089</v>
      </c>
      <c r="J118" s="66"/>
      <c r="K118" s="98">
        <v>112055</v>
      </c>
      <c r="L118" s="137">
        <v>112054.56599999999</v>
      </c>
      <c r="M118" s="170">
        <f>K118-L118</f>
        <v>0.4340000000083819</v>
      </c>
      <c r="N118" s="66"/>
      <c r="O118" s="98">
        <v>-193677</v>
      </c>
      <c r="P118" s="164">
        <v>-193677</v>
      </c>
      <c r="Q118" s="194"/>
    </row>
    <row r="119" spans="1:17" ht="22.5" customHeight="1" thickTop="1" x14ac:dyDescent="0.5">
      <c r="A119" s="453" t="s">
        <v>0</v>
      </c>
      <c r="B119" s="453"/>
      <c r="C119" s="453"/>
      <c r="D119" s="453"/>
      <c r="E119" s="453"/>
      <c r="F119" s="453"/>
      <c r="G119" s="453"/>
      <c r="H119" s="453"/>
      <c r="I119" s="453"/>
      <c r="J119" s="453"/>
      <c r="K119" s="56"/>
      <c r="L119" s="133"/>
      <c r="M119" s="165"/>
      <c r="N119" s="56"/>
      <c r="O119" s="56"/>
    </row>
    <row r="120" spans="1:17" ht="21.75" customHeight="1" x14ac:dyDescent="0.5">
      <c r="A120" s="127" t="s">
        <v>55</v>
      </c>
      <c r="B120" s="58"/>
      <c r="C120" s="56"/>
      <c r="D120" s="133"/>
      <c r="E120" s="165"/>
      <c r="F120" s="56"/>
      <c r="G120" s="56"/>
      <c r="H120" s="133"/>
      <c r="I120" s="165"/>
      <c r="J120" s="56"/>
      <c r="K120" s="56"/>
      <c r="L120" s="133"/>
      <c r="M120" s="165"/>
      <c r="N120" s="56"/>
      <c r="O120" s="56"/>
    </row>
    <row r="121" spans="1:17" ht="13.5" customHeight="1" x14ac:dyDescent="0.5">
      <c r="A121" s="58"/>
      <c r="B121" s="58"/>
      <c r="C121" s="56"/>
      <c r="D121" s="133"/>
      <c r="E121" s="165"/>
      <c r="F121" s="56"/>
      <c r="G121" s="56"/>
      <c r="H121" s="133"/>
      <c r="I121" s="165"/>
      <c r="J121" s="56"/>
      <c r="K121" s="56"/>
      <c r="L121" s="133"/>
      <c r="M121" s="165"/>
      <c r="N121" s="56"/>
      <c r="O121" s="56"/>
    </row>
    <row r="122" spans="1:17" s="59" customFormat="1" ht="22.5" customHeight="1" x14ac:dyDescent="0.45">
      <c r="B122" s="60"/>
      <c r="C122" s="448" t="s">
        <v>2</v>
      </c>
      <c r="D122" s="448"/>
      <c r="E122" s="448"/>
      <c r="F122" s="448"/>
      <c r="G122" s="448"/>
      <c r="H122" s="161"/>
      <c r="I122" s="191"/>
      <c r="J122" s="56"/>
      <c r="K122" s="448" t="s">
        <v>3</v>
      </c>
      <c r="L122" s="448"/>
      <c r="M122" s="448"/>
      <c r="N122" s="448"/>
      <c r="O122" s="448"/>
      <c r="P122" s="164"/>
      <c r="Q122" s="194"/>
    </row>
    <row r="123" spans="1:17" s="59" customFormat="1" ht="22.5" customHeight="1" x14ac:dyDescent="0.45">
      <c r="B123" s="60"/>
      <c r="C123" s="447" t="s">
        <v>138</v>
      </c>
      <c r="D123" s="447"/>
      <c r="E123" s="447"/>
      <c r="F123" s="447"/>
      <c r="G123" s="447"/>
      <c r="H123" s="162"/>
      <c r="I123" s="192"/>
      <c r="J123" s="56"/>
      <c r="K123" s="447" t="s">
        <v>138</v>
      </c>
      <c r="L123" s="447"/>
      <c r="M123" s="447"/>
      <c r="N123" s="447"/>
      <c r="O123" s="447"/>
      <c r="P123" s="164"/>
      <c r="Q123" s="194"/>
    </row>
    <row r="124" spans="1:17" s="59" customFormat="1" ht="22.5" customHeight="1" x14ac:dyDescent="0.45">
      <c r="B124" s="60"/>
      <c r="C124" s="447" t="s">
        <v>137</v>
      </c>
      <c r="D124" s="447"/>
      <c r="E124" s="447"/>
      <c r="F124" s="447"/>
      <c r="G124" s="447"/>
      <c r="H124" s="162"/>
      <c r="I124" s="192"/>
      <c r="J124" s="56"/>
      <c r="K124" s="447" t="s">
        <v>137</v>
      </c>
      <c r="L124" s="447"/>
      <c r="M124" s="447"/>
      <c r="N124" s="447"/>
      <c r="O124" s="447"/>
      <c r="P124" s="164"/>
      <c r="Q124" s="194"/>
    </row>
    <row r="125" spans="1:17" s="59" customFormat="1" ht="22.5" customHeight="1" x14ac:dyDescent="0.45">
      <c r="B125" s="61" t="s">
        <v>7</v>
      </c>
      <c r="C125" s="62" t="s">
        <v>56</v>
      </c>
      <c r="D125" s="134"/>
      <c r="E125" s="166"/>
      <c r="F125" s="63"/>
      <c r="G125" s="62" t="s">
        <v>57</v>
      </c>
      <c r="H125" s="134"/>
      <c r="I125" s="166"/>
      <c r="J125" s="63"/>
      <c r="K125" s="62" t="s">
        <v>56</v>
      </c>
      <c r="L125" s="134"/>
      <c r="M125" s="166"/>
      <c r="N125" s="63"/>
      <c r="O125" s="62" t="s">
        <v>57</v>
      </c>
      <c r="P125" s="164"/>
      <c r="Q125" s="194"/>
    </row>
    <row r="126" spans="1:17" s="59" customFormat="1" ht="22.5" customHeight="1" x14ac:dyDescent="0.45">
      <c r="B126" s="61"/>
      <c r="C126" s="449" t="s">
        <v>10</v>
      </c>
      <c r="D126" s="449"/>
      <c r="E126" s="449"/>
      <c r="F126" s="449"/>
      <c r="G126" s="449"/>
      <c r="H126" s="449"/>
      <c r="I126" s="449"/>
      <c r="J126" s="449"/>
      <c r="K126" s="449"/>
      <c r="L126" s="449"/>
      <c r="M126" s="449"/>
      <c r="N126" s="449"/>
      <c r="O126" s="449"/>
      <c r="P126" s="164"/>
      <c r="Q126" s="194"/>
    </row>
    <row r="127" spans="1:17" s="59" customFormat="1" ht="22.5" customHeight="1" x14ac:dyDescent="0.45">
      <c r="A127" s="2" t="s">
        <v>83</v>
      </c>
      <c r="B127" s="3"/>
      <c r="C127" s="121"/>
      <c r="D127" s="147"/>
      <c r="E127" s="178"/>
      <c r="F127" s="46"/>
      <c r="G127" s="121"/>
      <c r="H127" s="147"/>
      <c r="I127" s="178"/>
      <c r="J127" s="46"/>
      <c r="K127" s="121"/>
      <c r="L127" s="147"/>
      <c r="M127" s="178"/>
      <c r="N127" s="46"/>
      <c r="O127" s="121"/>
      <c r="P127" s="164"/>
      <c r="Q127" s="194"/>
    </row>
    <row r="128" spans="1:17" s="59" customFormat="1" ht="22.5" customHeight="1" x14ac:dyDescent="0.45">
      <c r="A128" s="75" t="s">
        <v>84</v>
      </c>
      <c r="B128" s="3"/>
      <c r="C128" s="117">
        <v>97670</v>
      </c>
      <c r="D128" s="148">
        <v>97670</v>
      </c>
      <c r="E128" s="170">
        <f>C128-D128</f>
        <v>0</v>
      </c>
      <c r="F128" s="117"/>
      <c r="G128" s="117">
        <v>-193826</v>
      </c>
      <c r="H128" s="148">
        <v>-194005</v>
      </c>
      <c r="I128" s="170">
        <f>G128-H128</f>
        <v>179</v>
      </c>
      <c r="J128" s="117"/>
      <c r="K128" s="117">
        <v>111771</v>
      </c>
      <c r="L128" s="148">
        <v>111770.56599999999</v>
      </c>
      <c r="M128" s="170">
        <f>K128-L128</f>
        <v>0.4340000000083819</v>
      </c>
      <c r="N128" s="117"/>
      <c r="O128" s="117">
        <v>-193677</v>
      </c>
      <c r="P128" s="164">
        <v>-193677</v>
      </c>
      <c r="Q128" s="194"/>
    </row>
    <row r="129" spans="1:17" s="59" customFormat="1" ht="22.5" customHeight="1" x14ac:dyDescent="0.45">
      <c r="A129" s="75" t="s">
        <v>85</v>
      </c>
      <c r="B129" s="3"/>
      <c r="C129" s="27">
        <v>-6304</v>
      </c>
      <c r="D129" s="149">
        <v>-6304</v>
      </c>
      <c r="E129" s="170">
        <f>C129-D129</f>
        <v>0</v>
      </c>
      <c r="F129" s="23"/>
      <c r="G129" s="99">
        <v>-5044</v>
      </c>
      <c r="H129" s="148">
        <v>-4865</v>
      </c>
      <c r="I129" s="170">
        <f>G129-H129</f>
        <v>-179</v>
      </c>
      <c r="J129" s="23"/>
      <c r="K129" s="99">
        <v>0</v>
      </c>
      <c r="L129" s="148">
        <v>0</v>
      </c>
      <c r="M129" s="179"/>
      <c r="N129" s="117"/>
      <c r="O129" s="99">
        <v>0</v>
      </c>
      <c r="P129" s="164">
        <v>0</v>
      </c>
      <c r="Q129" s="194"/>
    </row>
    <row r="130" spans="1:17" s="56" customFormat="1" ht="22.5" customHeight="1" thickBot="1" x14ac:dyDescent="0.5">
      <c r="A130" s="71" t="s">
        <v>86</v>
      </c>
      <c r="B130" s="19"/>
      <c r="C130" s="122">
        <v>91366</v>
      </c>
      <c r="D130" s="150">
        <v>91366</v>
      </c>
      <c r="E130" s="170">
        <f>C130-D130</f>
        <v>0</v>
      </c>
      <c r="F130" s="22"/>
      <c r="G130" s="122">
        <v>-198870</v>
      </c>
      <c r="H130" s="150">
        <v>-198870</v>
      </c>
      <c r="I130" s="170">
        <f>G130-H130</f>
        <v>0</v>
      </c>
      <c r="J130" s="22"/>
      <c r="K130" s="122">
        <v>111771</v>
      </c>
      <c r="L130" s="150">
        <v>111770.56599999999</v>
      </c>
      <c r="M130" s="170">
        <f>K130-L130</f>
        <v>0.4340000000083819</v>
      </c>
      <c r="N130" s="21"/>
      <c r="O130" s="122">
        <v>-193677</v>
      </c>
      <c r="P130" s="133">
        <v>-193677</v>
      </c>
      <c r="Q130" s="165"/>
    </row>
    <row r="131" spans="1:17" s="59" customFormat="1" ht="13.5" customHeight="1" thickTop="1" x14ac:dyDescent="0.45">
      <c r="A131" s="71"/>
      <c r="B131" s="19"/>
      <c r="C131" s="49"/>
      <c r="D131" s="151"/>
      <c r="E131" s="182"/>
      <c r="F131" s="49"/>
      <c r="G131" s="49"/>
      <c r="H131" s="151"/>
      <c r="I131" s="182"/>
      <c r="J131" s="49"/>
      <c r="K131" s="49"/>
      <c r="L131" s="151"/>
      <c r="M131" s="182"/>
      <c r="N131" s="49"/>
      <c r="O131" s="49"/>
      <c r="P131" s="164"/>
      <c r="Q131" s="194"/>
    </row>
    <row r="132" spans="1:17" s="59" customFormat="1" ht="22.5" customHeight="1" x14ac:dyDescent="0.45">
      <c r="A132" s="71" t="s">
        <v>87</v>
      </c>
      <c r="B132" s="3"/>
      <c r="C132" s="45"/>
      <c r="D132" s="152"/>
      <c r="E132" s="183"/>
      <c r="F132" s="45"/>
      <c r="G132" s="45"/>
      <c r="H132" s="152"/>
      <c r="I132" s="183"/>
      <c r="J132" s="45"/>
      <c r="K132" s="45"/>
      <c r="L132" s="152"/>
      <c r="M132" s="183"/>
      <c r="N132" s="45"/>
      <c r="O132" s="45"/>
      <c r="P132" s="164"/>
      <c r="Q132" s="194"/>
    </row>
    <row r="133" spans="1:17" s="59" customFormat="1" ht="22.5" customHeight="1" x14ac:dyDescent="0.45">
      <c r="A133" s="75" t="s">
        <v>84</v>
      </c>
      <c r="B133" s="3"/>
      <c r="C133" s="117">
        <v>97954</v>
      </c>
      <c r="D133" s="148">
        <v>97954</v>
      </c>
      <c r="E133" s="170">
        <f>C133-D133</f>
        <v>0</v>
      </c>
      <c r="F133" s="117"/>
      <c r="G133" s="117">
        <v>-193466</v>
      </c>
      <c r="H133" s="148">
        <v>-194005</v>
      </c>
      <c r="I133" s="170">
        <f>G133-H133</f>
        <v>539</v>
      </c>
      <c r="J133" s="117"/>
      <c r="K133" s="117">
        <v>112055</v>
      </c>
      <c r="L133" s="148">
        <v>112054.56599999999</v>
      </c>
      <c r="M133" s="170">
        <f>K133-L133</f>
        <v>0.4340000000083819</v>
      </c>
      <c r="N133" s="117"/>
      <c r="O133" s="117">
        <v>-193677</v>
      </c>
      <c r="P133" s="164">
        <v>-193677</v>
      </c>
      <c r="Q133" s="194"/>
    </row>
    <row r="134" spans="1:17" s="56" customFormat="1" ht="22.5" customHeight="1" x14ac:dyDescent="0.45">
      <c r="A134" s="75" t="s">
        <v>85</v>
      </c>
      <c r="B134" s="3"/>
      <c r="C134" s="27">
        <v>-6304</v>
      </c>
      <c r="D134" s="149">
        <v>-6304</v>
      </c>
      <c r="E134" s="170">
        <f>C134-D134</f>
        <v>0</v>
      </c>
      <c r="F134" s="23"/>
      <c r="G134" s="99">
        <v>-5404</v>
      </c>
      <c r="H134" s="148">
        <v>-4865</v>
      </c>
      <c r="I134" s="170">
        <f>G134-H134</f>
        <v>-539</v>
      </c>
      <c r="J134" s="23"/>
      <c r="K134" s="99">
        <v>0</v>
      </c>
      <c r="L134" s="148">
        <v>0</v>
      </c>
      <c r="M134" s="179"/>
      <c r="N134" s="117"/>
      <c r="O134" s="99">
        <v>0</v>
      </c>
      <c r="P134" s="133">
        <v>0</v>
      </c>
      <c r="Q134" s="165"/>
    </row>
    <row r="135" spans="1:17" s="59" customFormat="1" ht="22.5" customHeight="1" thickBot="1" x14ac:dyDescent="0.5">
      <c r="A135" s="71" t="s">
        <v>82</v>
      </c>
      <c r="B135" s="19"/>
      <c r="C135" s="122">
        <v>91650</v>
      </c>
      <c r="D135" s="150">
        <v>91650</v>
      </c>
      <c r="E135" s="170">
        <f>C135-D135</f>
        <v>0</v>
      </c>
      <c r="F135" s="22"/>
      <c r="G135" s="122">
        <v>-198870</v>
      </c>
      <c r="H135" s="150">
        <v>-198870</v>
      </c>
      <c r="I135" s="170">
        <f>G135-H135</f>
        <v>0</v>
      </c>
      <c r="J135" s="22"/>
      <c r="K135" s="122">
        <v>112055</v>
      </c>
      <c r="L135" s="150">
        <v>112054.56599999999</v>
      </c>
      <c r="M135" s="170">
        <f>K135-L135</f>
        <v>0.4340000000083819</v>
      </c>
      <c r="N135" s="21"/>
      <c r="O135" s="122">
        <v>-193677</v>
      </c>
      <c r="P135" s="164">
        <v>-193677</v>
      </c>
      <c r="Q135" s="194"/>
    </row>
    <row r="136" spans="1:17" s="59" customFormat="1" ht="13.5" customHeight="1" thickTop="1" x14ac:dyDescent="0.45">
      <c r="A136" s="2"/>
      <c r="B136" s="3"/>
      <c r="C136" s="120"/>
      <c r="D136" s="153"/>
      <c r="E136" s="184"/>
      <c r="F136" s="120"/>
      <c r="G136" s="120"/>
      <c r="H136" s="153"/>
      <c r="I136" s="184"/>
      <c r="J136" s="120"/>
      <c r="K136" s="120"/>
      <c r="L136" s="153"/>
      <c r="M136" s="184"/>
      <c r="N136" s="120"/>
      <c r="O136" s="120"/>
      <c r="P136" s="164"/>
      <c r="Q136" s="194"/>
    </row>
    <row r="137" spans="1:17" s="59" customFormat="1" ht="24" customHeight="1" thickBot="1" x14ac:dyDescent="0.5">
      <c r="A137" s="2" t="s">
        <v>88</v>
      </c>
      <c r="B137" s="93">
        <v>15</v>
      </c>
      <c r="C137" s="123">
        <v>11.991405770411296</v>
      </c>
      <c r="D137" s="154">
        <v>11.991378806344695</v>
      </c>
      <c r="E137" s="170">
        <f>C137-D137</f>
        <v>2.6964066600854153E-5</v>
      </c>
      <c r="F137" s="124"/>
      <c r="G137" s="123">
        <v>-96.912999999999997</v>
      </c>
      <c r="H137" s="154">
        <v>-97.002499999999998</v>
      </c>
      <c r="I137" s="170">
        <f>G137-H137</f>
        <v>8.9500000000001023E-2</v>
      </c>
      <c r="J137" s="124"/>
      <c r="K137" s="123">
        <v>13.722651933701657</v>
      </c>
      <c r="L137" s="154">
        <v>13.722567792623639</v>
      </c>
      <c r="M137" s="170">
        <f>K137-L137</f>
        <v>8.4141078017907489E-5</v>
      </c>
      <c r="N137" s="124"/>
      <c r="O137" s="123">
        <v>-96.838499999999996</v>
      </c>
      <c r="P137" s="164">
        <v>-96.838499999999996</v>
      </c>
      <c r="Q137" s="194"/>
    </row>
    <row r="138" spans="1:17" s="59" customFormat="1" ht="23.85" customHeight="1" thickTop="1" x14ac:dyDescent="0.45">
      <c r="A138" s="2"/>
      <c r="B138" s="3"/>
      <c r="C138" s="124"/>
      <c r="D138" s="154"/>
      <c r="E138" s="185"/>
      <c r="F138" s="124"/>
      <c r="G138" s="124"/>
      <c r="H138" s="154"/>
      <c r="I138" s="185"/>
      <c r="J138" s="124"/>
      <c r="K138" s="124"/>
      <c r="L138" s="154"/>
      <c r="M138" s="185"/>
      <c r="N138" s="124"/>
      <c r="O138" s="124"/>
      <c r="P138" s="164"/>
      <c r="Q138" s="194"/>
    </row>
    <row r="139" spans="1:17" s="59" customFormat="1" ht="23.85" customHeight="1" x14ac:dyDescent="0.45">
      <c r="A139" s="2"/>
      <c r="B139" s="3"/>
      <c r="C139" s="124"/>
      <c r="D139" s="154"/>
      <c r="E139" s="185"/>
      <c r="F139" s="124"/>
      <c r="G139" s="124"/>
      <c r="H139" s="154"/>
      <c r="I139" s="185"/>
      <c r="J139" s="124"/>
      <c r="K139" s="124"/>
      <c r="L139" s="154"/>
      <c r="M139" s="185"/>
      <c r="N139" s="124"/>
      <c r="O139" s="124"/>
      <c r="P139" s="164"/>
      <c r="Q139" s="194"/>
    </row>
    <row r="140" spans="1:17" s="59" customFormat="1" ht="23.85" customHeight="1" x14ac:dyDescent="0.45">
      <c r="A140" s="2"/>
      <c r="B140" s="3"/>
      <c r="C140" s="124"/>
      <c r="D140" s="154"/>
      <c r="E140" s="185"/>
      <c r="F140" s="124"/>
      <c r="G140" s="124"/>
      <c r="H140" s="154"/>
      <c r="I140" s="185"/>
      <c r="J140" s="124"/>
      <c r="K140" s="124"/>
      <c r="L140" s="154"/>
      <c r="M140" s="185"/>
      <c r="N140" s="124"/>
      <c r="O140" s="124"/>
      <c r="P140" s="164"/>
      <c r="Q140" s="194"/>
    </row>
    <row r="141" spans="1:17" s="59" customFormat="1" ht="23.85" customHeight="1" x14ac:dyDescent="0.45">
      <c r="A141" s="2"/>
      <c r="B141" s="3"/>
      <c r="C141" s="124"/>
      <c r="D141" s="154"/>
      <c r="E141" s="185"/>
      <c r="F141" s="124"/>
      <c r="G141" s="124"/>
      <c r="H141" s="154"/>
      <c r="I141" s="185"/>
      <c r="J141" s="124"/>
      <c r="K141" s="124"/>
      <c r="L141" s="154"/>
      <c r="M141" s="185"/>
      <c r="N141" s="124"/>
      <c r="O141" s="124"/>
      <c r="P141" s="164"/>
      <c r="Q141" s="194"/>
    </row>
    <row r="142" spans="1:17" s="59" customFormat="1" ht="23.85" customHeight="1" x14ac:dyDescent="0.45">
      <c r="A142" s="2"/>
      <c r="B142" s="3"/>
      <c r="C142" s="124"/>
      <c r="D142" s="154"/>
      <c r="E142" s="185"/>
      <c r="F142" s="124"/>
      <c r="G142" s="124"/>
      <c r="H142" s="154"/>
      <c r="I142" s="185"/>
      <c r="J142" s="124"/>
      <c r="K142" s="124"/>
      <c r="L142" s="154"/>
      <c r="M142" s="185"/>
      <c r="N142" s="124"/>
      <c r="O142" s="124"/>
      <c r="P142" s="164"/>
      <c r="Q142" s="194"/>
    </row>
    <row r="143" spans="1:17" s="59" customFormat="1" ht="23.85" customHeight="1" x14ac:dyDescent="0.45">
      <c r="A143" s="2"/>
      <c r="B143" s="3"/>
      <c r="C143" s="124"/>
      <c r="D143" s="154"/>
      <c r="E143" s="185"/>
      <c r="F143" s="124"/>
      <c r="G143" s="124"/>
      <c r="H143" s="154"/>
      <c r="I143" s="185"/>
      <c r="J143" s="124"/>
      <c r="K143" s="124"/>
      <c r="L143" s="154"/>
      <c r="M143" s="185"/>
      <c r="N143" s="124"/>
      <c r="O143" s="124"/>
      <c r="P143" s="164"/>
      <c r="Q143" s="194"/>
    </row>
    <row r="144" spans="1:17" s="59" customFormat="1" ht="23.85" customHeight="1" x14ac:dyDescent="0.45">
      <c r="A144" s="2"/>
      <c r="B144" s="3"/>
      <c r="C144" s="124"/>
      <c r="D144" s="154"/>
      <c r="E144" s="185"/>
      <c r="F144" s="124"/>
      <c r="G144" s="124"/>
      <c r="H144" s="154"/>
      <c r="I144" s="185"/>
      <c r="J144" s="124"/>
      <c r="K144" s="124"/>
      <c r="L144" s="154"/>
      <c r="M144" s="185"/>
      <c r="N144" s="124"/>
      <c r="O144" s="124"/>
      <c r="P144" s="164"/>
      <c r="Q144" s="194"/>
    </row>
    <row r="145" spans="1:17" s="59" customFormat="1" ht="23.85" customHeight="1" x14ac:dyDescent="0.45">
      <c r="A145" s="2"/>
      <c r="B145" s="3"/>
      <c r="C145" s="124"/>
      <c r="D145" s="154"/>
      <c r="E145" s="185"/>
      <c r="F145" s="124"/>
      <c r="G145" s="124"/>
      <c r="H145" s="154"/>
      <c r="I145" s="185"/>
      <c r="J145" s="124"/>
      <c r="K145" s="124"/>
      <c r="L145" s="154"/>
      <c r="M145" s="185"/>
      <c r="N145" s="124"/>
      <c r="O145" s="124"/>
      <c r="P145" s="164"/>
      <c r="Q145" s="194"/>
    </row>
    <row r="146" spans="1:17" s="59" customFormat="1" ht="23.85" customHeight="1" x14ac:dyDescent="0.45">
      <c r="A146" s="2"/>
      <c r="B146" s="3"/>
      <c r="C146" s="124"/>
      <c r="D146" s="154"/>
      <c r="E146" s="185"/>
      <c r="F146" s="124"/>
      <c r="G146" s="124"/>
      <c r="H146" s="154"/>
      <c r="I146" s="185"/>
      <c r="J146" s="124"/>
      <c r="K146" s="124"/>
      <c r="L146" s="154"/>
      <c r="M146" s="185"/>
      <c r="N146" s="124"/>
      <c r="O146" s="124"/>
      <c r="P146" s="164"/>
      <c r="Q146" s="194"/>
    </row>
    <row r="147" spans="1:17" s="59" customFormat="1" ht="23.85" customHeight="1" x14ac:dyDescent="0.45">
      <c r="A147" s="2"/>
      <c r="B147" s="3"/>
      <c r="C147" s="124"/>
      <c r="D147" s="154"/>
      <c r="E147" s="185"/>
      <c r="F147" s="124"/>
      <c r="G147" s="124"/>
      <c r="H147" s="154"/>
      <c r="I147" s="185"/>
      <c r="J147" s="124"/>
      <c r="K147" s="124"/>
      <c r="L147" s="154"/>
      <c r="M147" s="185"/>
      <c r="N147" s="124"/>
      <c r="O147" s="124"/>
      <c r="P147" s="164"/>
      <c r="Q147" s="194"/>
    </row>
    <row r="148" spans="1:17" s="59" customFormat="1" ht="23.85" customHeight="1" x14ac:dyDescent="0.45">
      <c r="A148" s="2"/>
      <c r="B148" s="3"/>
      <c r="C148" s="124"/>
      <c r="D148" s="154"/>
      <c r="E148" s="185"/>
      <c r="F148" s="124"/>
      <c r="G148" s="124"/>
      <c r="H148" s="154"/>
      <c r="I148" s="185"/>
      <c r="J148" s="124"/>
      <c r="K148" s="124"/>
      <c r="L148" s="154"/>
      <c r="M148" s="185"/>
      <c r="N148" s="124"/>
      <c r="O148" s="124"/>
      <c r="P148" s="164"/>
      <c r="Q148" s="194"/>
    </row>
    <row r="149" spans="1:17" s="59" customFormat="1" ht="23.85" customHeight="1" x14ac:dyDescent="0.45">
      <c r="A149" s="2"/>
      <c r="B149" s="3"/>
      <c r="C149" s="124"/>
      <c r="D149" s="154"/>
      <c r="E149" s="185"/>
      <c r="F149" s="124"/>
      <c r="G149" s="124"/>
      <c r="H149" s="154"/>
      <c r="I149" s="185"/>
      <c r="J149" s="124"/>
      <c r="K149" s="124"/>
      <c r="L149" s="154"/>
      <c r="M149" s="185"/>
      <c r="N149" s="124"/>
      <c r="O149" s="124"/>
      <c r="P149" s="164"/>
      <c r="Q149" s="194"/>
    </row>
    <row r="150" spans="1:17" s="59" customFormat="1" ht="23.85" customHeight="1" x14ac:dyDescent="0.45">
      <c r="A150" s="2"/>
      <c r="B150" s="3"/>
      <c r="C150" s="124"/>
      <c r="D150" s="154"/>
      <c r="E150" s="185"/>
      <c r="F150" s="124"/>
      <c r="G150" s="124"/>
      <c r="H150" s="154"/>
      <c r="I150" s="185"/>
      <c r="J150" s="124"/>
      <c r="K150" s="124"/>
      <c r="L150" s="154"/>
      <c r="M150" s="185"/>
      <c r="N150" s="124"/>
      <c r="O150" s="124"/>
      <c r="P150" s="164"/>
      <c r="Q150" s="194"/>
    </row>
    <row r="151" spans="1:17" s="59" customFormat="1" ht="23.85" customHeight="1" x14ac:dyDescent="0.45">
      <c r="A151" s="2"/>
      <c r="B151" s="3"/>
      <c r="C151" s="124"/>
      <c r="D151" s="154"/>
      <c r="E151" s="185"/>
      <c r="F151" s="124"/>
      <c r="G151" s="124"/>
      <c r="H151" s="154"/>
      <c r="I151" s="185"/>
      <c r="J151" s="124"/>
      <c r="K151" s="124"/>
      <c r="L151" s="154"/>
      <c r="M151" s="185"/>
      <c r="N151" s="124"/>
      <c r="O151" s="124"/>
      <c r="P151" s="164"/>
      <c r="Q151" s="194"/>
    </row>
    <row r="152" spans="1:17" s="59" customFormat="1" ht="23.85" customHeight="1" x14ac:dyDescent="0.45">
      <c r="A152" s="2"/>
      <c r="B152" s="3"/>
      <c r="C152" s="124"/>
      <c r="D152" s="154"/>
      <c r="E152" s="185"/>
      <c r="F152" s="124"/>
      <c r="G152" s="124"/>
      <c r="H152" s="154"/>
      <c r="I152" s="185"/>
      <c r="J152" s="124"/>
      <c r="K152" s="124"/>
      <c r="L152" s="154"/>
      <c r="M152" s="185"/>
      <c r="N152" s="124"/>
      <c r="O152" s="124"/>
      <c r="P152" s="164"/>
      <c r="Q152" s="194"/>
    </row>
    <row r="153" spans="1:17" s="59" customFormat="1" ht="23.85" customHeight="1" x14ac:dyDescent="0.45">
      <c r="A153" s="2"/>
      <c r="B153" s="3"/>
      <c r="C153" s="124"/>
      <c r="D153" s="154"/>
      <c r="E153" s="185"/>
      <c r="F153" s="124"/>
      <c r="G153" s="124"/>
      <c r="H153" s="154"/>
      <c r="I153" s="185"/>
      <c r="J153" s="124"/>
      <c r="K153" s="124"/>
      <c r="L153" s="154"/>
      <c r="M153" s="185"/>
      <c r="N153" s="124"/>
      <c r="O153" s="124"/>
      <c r="P153" s="164"/>
      <c r="Q153" s="194"/>
    </row>
    <row r="154" spans="1:17" s="59" customFormat="1" ht="23.85" customHeight="1" x14ac:dyDescent="0.45">
      <c r="A154" s="2"/>
      <c r="B154" s="3"/>
      <c r="C154" s="124"/>
      <c r="D154" s="154"/>
      <c r="E154" s="185"/>
      <c r="F154" s="124"/>
      <c r="G154" s="124"/>
      <c r="H154" s="154"/>
      <c r="I154" s="185"/>
      <c r="J154" s="124"/>
      <c r="K154" s="124"/>
      <c r="L154" s="154"/>
      <c r="M154" s="185"/>
      <c r="N154" s="124"/>
      <c r="O154" s="124"/>
      <c r="P154" s="164"/>
      <c r="Q154" s="194"/>
    </row>
    <row r="155" spans="1:17" s="59" customFormat="1" ht="23.85" customHeight="1" x14ac:dyDescent="0.45">
      <c r="A155" s="2"/>
      <c r="B155" s="3"/>
      <c r="C155" s="124"/>
      <c r="D155" s="154"/>
      <c r="E155" s="185"/>
      <c r="F155" s="124"/>
      <c r="G155" s="124"/>
      <c r="H155" s="154"/>
      <c r="I155" s="185"/>
      <c r="J155" s="124"/>
      <c r="K155" s="124"/>
      <c r="L155" s="154"/>
      <c r="M155" s="185"/>
      <c r="N155" s="124"/>
      <c r="O155" s="124"/>
      <c r="P155" s="164"/>
      <c r="Q155" s="194"/>
    </row>
    <row r="156" spans="1:17" s="59" customFormat="1" ht="22.5" customHeight="1" x14ac:dyDescent="0.45">
      <c r="A156" s="2"/>
      <c r="B156" s="3"/>
      <c r="C156" s="125"/>
      <c r="D156" s="156"/>
      <c r="E156" s="187"/>
      <c r="F156" s="125"/>
      <c r="G156" s="125"/>
      <c r="H156" s="156"/>
      <c r="I156" s="187"/>
      <c r="J156" s="125"/>
      <c r="K156" s="125"/>
      <c r="L156" s="156"/>
      <c r="M156" s="187"/>
      <c r="N156" s="125"/>
      <c r="O156" s="125"/>
      <c r="P156" s="164"/>
      <c r="Q156" s="194"/>
    </row>
    <row r="158" spans="1:17" ht="22.5" customHeight="1" x14ac:dyDescent="0.45">
      <c r="C158" s="126">
        <v>43100</v>
      </c>
      <c r="D158" s="159"/>
      <c r="E158" s="189"/>
      <c r="F158" s="76"/>
      <c r="G158" s="126">
        <v>43100</v>
      </c>
      <c r="H158" s="159"/>
      <c r="I158" s="189"/>
      <c r="J158" s="76"/>
      <c r="K158" s="126">
        <v>43100</v>
      </c>
      <c r="L158" s="159"/>
      <c r="M158" s="189"/>
    </row>
    <row r="159" spans="1:17" ht="22.5" customHeight="1" x14ac:dyDescent="0.45">
      <c r="A159" s="79" t="s">
        <v>89</v>
      </c>
      <c r="C159" s="78">
        <v>2000000</v>
      </c>
      <c r="G159" s="78">
        <v>2000000</v>
      </c>
      <c r="K159" s="78">
        <v>2000000</v>
      </c>
    </row>
    <row r="160" spans="1:17" ht="22.5" customHeight="1" x14ac:dyDescent="0.45">
      <c r="A160" s="80">
        <v>43006</v>
      </c>
      <c r="B160" s="61">
        <f>K158-A160</f>
        <v>94</v>
      </c>
      <c r="C160" s="78">
        <v>6800000</v>
      </c>
      <c r="G160" s="78">
        <v>6800000</v>
      </c>
      <c r="K160" s="78">
        <v>6800000</v>
      </c>
    </row>
    <row r="161" spans="1:15" ht="22.5" customHeight="1" x14ac:dyDescent="0.45">
      <c r="A161" s="79" t="s">
        <v>90</v>
      </c>
      <c r="C161" s="81">
        <v>3751232.8767123288</v>
      </c>
      <c r="D161" s="160"/>
      <c r="E161" s="190"/>
      <c r="G161" s="81" t="e">
        <v>#REF!</v>
      </c>
      <c r="H161" s="160"/>
      <c r="I161" s="190"/>
      <c r="K161" s="81">
        <v>3751232.8767123288</v>
      </c>
      <c r="L161" s="160"/>
      <c r="M161" s="190"/>
      <c r="O161" s="81"/>
    </row>
    <row r="162" spans="1:15" ht="22.5" customHeight="1" x14ac:dyDescent="0.45">
      <c r="C162" s="126">
        <v>43281</v>
      </c>
      <c r="D162" s="159"/>
      <c r="E162" s="189"/>
      <c r="F162" s="126"/>
      <c r="G162" s="126">
        <v>43281</v>
      </c>
      <c r="H162" s="159"/>
      <c r="I162" s="189"/>
      <c r="J162" s="126"/>
      <c r="K162" s="126">
        <v>43281</v>
      </c>
      <c r="L162" s="159"/>
      <c r="M162" s="189"/>
    </row>
    <row r="163" spans="1:15" ht="22.5" customHeight="1" x14ac:dyDescent="0.45">
      <c r="A163" s="79" t="s">
        <v>89</v>
      </c>
      <c r="C163" s="78">
        <v>6800000</v>
      </c>
      <c r="G163" s="78">
        <v>6800000</v>
      </c>
      <c r="K163" s="78">
        <v>6800000</v>
      </c>
    </row>
    <row r="164" spans="1:15" ht="22.5" customHeight="1" x14ac:dyDescent="0.45">
      <c r="A164" s="80">
        <v>43153</v>
      </c>
      <c r="B164" s="61">
        <f>K162-A164</f>
        <v>128</v>
      </c>
      <c r="C164" s="78">
        <v>1500000</v>
      </c>
      <c r="G164" s="78">
        <v>1500000</v>
      </c>
      <c r="K164" s="78">
        <v>1500000</v>
      </c>
    </row>
    <row r="165" spans="1:15" ht="22.5" customHeight="1" x14ac:dyDescent="0.45">
      <c r="A165" s="79" t="s">
        <v>91</v>
      </c>
      <c r="C165" s="81">
        <v>7326027.3972602738</v>
      </c>
      <c r="D165" s="160"/>
      <c r="E165" s="190"/>
      <c r="G165" s="81" t="e">
        <v>#REF!</v>
      </c>
      <c r="H165" s="160"/>
      <c r="I165" s="190"/>
      <c r="K165" s="81">
        <v>7326027.3972602738</v>
      </c>
      <c r="L165" s="160"/>
      <c r="M165" s="190"/>
    </row>
  </sheetData>
  <mergeCells count="32">
    <mergeCell ref="C123:G123"/>
    <mergeCell ref="K123:O123"/>
    <mergeCell ref="C124:G124"/>
    <mergeCell ref="K124:O124"/>
    <mergeCell ref="C126:O126"/>
    <mergeCell ref="C86:O86"/>
    <mergeCell ref="A119:J119"/>
    <mergeCell ref="C122:G122"/>
    <mergeCell ref="K122:O122"/>
    <mergeCell ref="C83:G83"/>
    <mergeCell ref="K83:O83"/>
    <mergeCell ref="C84:G84"/>
    <mergeCell ref="K84:O84"/>
    <mergeCell ref="C46:G46"/>
    <mergeCell ref="K46:O46"/>
    <mergeCell ref="C48:O48"/>
    <mergeCell ref="A79:J79"/>
    <mergeCell ref="C82:G82"/>
    <mergeCell ref="K82:O82"/>
    <mergeCell ref="C8:O8"/>
    <mergeCell ref="A41:J41"/>
    <mergeCell ref="C44:G44"/>
    <mergeCell ref="K44:O44"/>
    <mergeCell ref="C45:G45"/>
    <mergeCell ref="K45:O45"/>
    <mergeCell ref="C6:G6"/>
    <mergeCell ref="K6:O6"/>
    <mergeCell ref="A1:J1"/>
    <mergeCell ref="C4:G4"/>
    <mergeCell ref="K4:O4"/>
    <mergeCell ref="C5:G5"/>
    <mergeCell ref="K5:O5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51456-C524-4791-BB3D-F0CE7115A3F5}">
  <dimension ref="A1:R67"/>
  <sheetViews>
    <sheetView view="pageBreakPreview" topLeftCell="A46" zoomScale="90" zoomScaleNormal="100" zoomScaleSheetLayoutView="90" workbookViewId="0">
      <selection activeCell="A18" sqref="A18"/>
    </sheetView>
  </sheetViews>
  <sheetFormatPr defaultColWidth="10.42578125" defaultRowHeight="22.5" customHeight="1" x14ac:dyDescent="0.45"/>
  <cols>
    <col min="1" max="1" width="60.85546875" style="57" customWidth="1"/>
    <col min="2" max="2" width="9.140625" style="61" customWidth="1"/>
    <col min="3" max="3" width="2.7109375" style="77" customWidth="1"/>
    <col min="4" max="4" width="14.7109375" style="78" customWidth="1"/>
    <col min="5" max="5" width="2.7109375" style="77" customWidth="1"/>
    <col min="6" max="6" width="14.7109375" style="78" customWidth="1"/>
    <col min="7" max="7" width="2.7109375" style="77" customWidth="1"/>
    <col min="8" max="8" width="14.7109375" style="78" customWidth="1"/>
    <col min="9" max="9" width="2.7109375" style="77" customWidth="1"/>
    <col min="10" max="10" width="14.7109375" style="78" customWidth="1"/>
    <col min="11" max="11" width="13" style="57" bestFit="1" customWidth="1"/>
    <col min="12" max="12" width="15.42578125" style="57" bestFit="1" customWidth="1"/>
    <col min="13" max="13" width="14.85546875" style="57" bestFit="1" customWidth="1"/>
    <col min="14" max="14" width="12.85546875" style="57" bestFit="1" customWidth="1"/>
    <col min="15" max="15" width="13" style="57" bestFit="1" customWidth="1"/>
    <col min="16" max="16" width="13" style="57" customWidth="1"/>
    <col min="17" max="17" width="11.85546875" style="57" customWidth="1"/>
    <col min="18" max="18" width="12.140625" style="57" bestFit="1" customWidth="1"/>
    <col min="19" max="23" width="11.85546875" style="57" customWidth="1"/>
    <col min="24" max="24" width="13.42578125" style="57" customWidth="1"/>
    <col min="25" max="26" width="11.85546875" style="57" customWidth="1"/>
    <col min="27" max="27" width="12.5703125" style="57" bestFit="1" customWidth="1"/>
    <col min="28" max="28" width="11.85546875" style="57" bestFit="1" customWidth="1"/>
    <col min="29" max="30" width="11.85546875" style="57" customWidth="1"/>
    <col min="31" max="16384" width="10.42578125" style="57"/>
  </cols>
  <sheetData>
    <row r="1" spans="1:14" ht="23.45" customHeight="1" x14ac:dyDescent="0.5">
      <c r="A1" s="445" t="s">
        <v>168</v>
      </c>
      <c r="B1" s="445"/>
      <c r="C1" s="445"/>
      <c r="D1" s="445"/>
      <c r="E1" s="445"/>
      <c r="F1" s="445"/>
      <c r="G1" s="445"/>
      <c r="H1" s="445"/>
      <c r="I1" s="445"/>
      <c r="J1" s="56"/>
    </row>
    <row r="2" spans="1:14" ht="23.45" customHeight="1" x14ac:dyDescent="0.5">
      <c r="A2" s="127" t="s">
        <v>55</v>
      </c>
      <c r="B2" s="58"/>
      <c r="C2" s="56"/>
      <c r="D2" s="56"/>
      <c r="E2" s="56"/>
      <c r="F2" s="56"/>
      <c r="G2" s="56"/>
      <c r="H2" s="56"/>
      <c r="I2" s="56"/>
      <c r="J2" s="56"/>
    </row>
    <row r="3" spans="1:14" ht="23.45" customHeight="1" x14ac:dyDescent="0.45">
      <c r="A3" s="56"/>
      <c r="B3" s="56"/>
      <c r="C3" s="56"/>
      <c r="D3" s="56"/>
      <c r="E3" s="56"/>
      <c r="F3" s="56"/>
      <c r="G3" s="56"/>
      <c r="H3" s="56"/>
      <c r="I3" s="56"/>
      <c r="J3" s="56"/>
    </row>
    <row r="4" spans="1:14" s="59" customFormat="1" ht="21.6" customHeight="1" x14ac:dyDescent="0.45">
      <c r="B4" s="60"/>
      <c r="C4" s="60"/>
      <c r="D4" s="448" t="s">
        <v>2</v>
      </c>
      <c r="E4" s="448"/>
      <c r="F4" s="448"/>
      <c r="G4" s="56"/>
      <c r="H4" s="448" t="s">
        <v>3</v>
      </c>
      <c r="I4" s="448"/>
      <c r="J4" s="448"/>
    </row>
    <row r="5" spans="1:14" s="59" customFormat="1" ht="21.6" customHeight="1" x14ac:dyDescent="0.45">
      <c r="B5" s="60"/>
      <c r="C5" s="60"/>
      <c r="D5" s="447" t="s">
        <v>138</v>
      </c>
      <c r="E5" s="447"/>
      <c r="F5" s="447"/>
      <c r="G5" s="56"/>
      <c r="H5" s="447" t="s">
        <v>138</v>
      </c>
      <c r="I5" s="447"/>
      <c r="J5" s="447"/>
    </row>
    <row r="6" spans="1:14" s="59" customFormat="1" ht="21.95" customHeight="1" x14ac:dyDescent="0.45">
      <c r="B6" s="60"/>
      <c r="C6" s="60"/>
      <c r="D6" s="447" t="s">
        <v>137</v>
      </c>
      <c r="E6" s="447"/>
      <c r="F6" s="447"/>
      <c r="G6" s="56"/>
      <c r="H6" s="447" t="s">
        <v>137</v>
      </c>
      <c r="I6" s="447"/>
      <c r="J6" s="447"/>
    </row>
    <row r="7" spans="1:14" s="59" customFormat="1" ht="20.45" customHeight="1" x14ac:dyDescent="0.45">
      <c r="B7" s="3" t="s">
        <v>7</v>
      </c>
      <c r="C7" s="7"/>
      <c r="D7" s="4">
        <v>2565</v>
      </c>
      <c r="E7" s="7"/>
      <c r="F7" s="7">
        <v>2564</v>
      </c>
      <c r="G7" s="7"/>
      <c r="H7" s="4">
        <v>2565</v>
      </c>
      <c r="I7" s="7"/>
      <c r="J7" s="7">
        <v>2564</v>
      </c>
    </row>
    <row r="8" spans="1:14" s="59" customFormat="1" ht="21.6" customHeight="1" x14ac:dyDescent="0.45">
      <c r="B8" s="61"/>
      <c r="C8" s="61"/>
      <c r="D8" s="449" t="s">
        <v>10</v>
      </c>
      <c r="E8" s="449"/>
      <c r="F8" s="449"/>
      <c r="G8" s="449"/>
      <c r="H8" s="449"/>
      <c r="I8" s="449"/>
      <c r="J8" s="449"/>
    </row>
    <row r="9" spans="1:14" s="59" customFormat="1" ht="21.6" customHeight="1" x14ac:dyDescent="0.45">
      <c r="A9" s="241" t="s">
        <v>58</v>
      </c>
      <c r="B9" s="61"/>
      <c r="C9" s="57"/>
      <c r="D9" s="64"/>
      <c r="E9" s="57"/>
      <c r="F9" s="64"/>
      <c r="G9" s="57"/>
      <c r="H9" s="64"/>
      <c r="I9" s="57"/>
      <c r="J9" s="64"/>
    </row>
    <row r="10" spans="1:14" s="59" customFormat="1" ht="21.6" customHeight="1" x14ac:dyDescent="0.45">
      <c r="A10" s="65" t="s">
        <v>60</v>
      </c>
      <c r="B10" s="61"/>
      <c r="C10" s="66"/>
      <c r="D10" s="130">
        <v>1304620</v>
      </c>
      <c r="E10" s="66"/>
      <c r="F10" s="130">
        <v>803123</v>
      </c>
      <c r="G10" s="66"/>
      <c r="H10" s="328">
        <v>322188</v>
      </c>
      <c r="I10" s="66"/>
      <c r="J10" s="66">
        <v>435684</v>
      </c>
      <c r="K10" s="101"/>
      <c r="L10" s="437"/>
      <c r="M10" s="434"/>
    </row>
    <row r="11" spans="1:14" s="59" customFormat="1" ht="21.6" customHeight="1" x14ac:dyDescent="0.45">
      <c r="A11" s="65" t="s">
        <v>59</v>
      </c>
      <c r="B11" s="61"/>
      <c r="C11" s="66"/>
      <c r="D11" s="130">
        <v>1095810</v>
      </c>
      <c r="E11" s="66"/>
      <c r="F11" s="130">
        <v>411568</v>
      </c>
      <c r="G11" s="66"/>
      <c r="H11" s="328">
        <v>45375</v>
      </c>
      <c r="I11" s="66"/>
      <c r="J11" s="66">
        <v>9914</v>
      </c>
      <c r="K11" s="434"/>
      <c r="L11" s="434"/>
      <c r="M11" s="434"/>
      <c r="N11" s="243"/>
    </row>
    <row r="12" spans="1:14" s="59" customFormat="1" ht="21.6" customHeight="1" x14ac:dyDescent="0.45">
      <c r="A12" s="65" t="s">
        <v>157</v>
      </c>
      <c r="B12" s="61"/>
      <c r="C12" s="66"/>
      <c r="D12" s="130">
        <v>207141</v>
      </c>
      <c r="E12" s="66"/>
      <c r="F12" s="130">
        <v>172363</v>
      </c>
      <c r="G12" s="66"/>
      <c r="H12" s="328">
        <v>202479</v>
      </c>
      <c r="I12" s="66"/>
      <c r="J12" s="66">
        <v>171650</v>
      </c>
      <c r="K12" s="116"/>
      <c r="M12" s="242"/>
    </row>
    <row r="13" spans="1:14" s="59" customFormat="1" ht="21.6" customHeight="1" x14ac:dyDescent="0.45">
      <c r="A13" s="65" t="s">
        <v>61</v>
      </c>
      <c r="B13" s="61"/>
      <c r="C13" s="66"/>
      <c r="D13" s="130">
        <v>40775</v>
      </c>
      <c r="E13" s="66"/>
      <c r="F13" s="130">
        <v>25703</v>
      </c>
      <c r="G13" s="66"/>
      <c r="H13" s="328">
        <v>11890</v>
      </c>
      <c r="I13" s="66"/>
      <c r="J13" s="66">
        <v>25703</v>
      </c>
      <c r="K13" s="116"/>
      <c r="M13" s="242"/>
    </row>
    <row r="14" spans="1:14" s="59" customFormat="1" ht="21.6" customHeight="1" x14ac:dyDescent="0.45">
      <c r="A14" s="65" t="s">
        <v>240</v>
      </c>
      <c r="B14" s="61"/>
      <c r="C14" s="66"/>
      <c r="D14" s="130">
        <v>4500</v>
      </c>
      <c r="E14" s="66"/>
      <c r="F14" s="130">
        <v>0</v>
      </c>
      <c r="G14" s="66"/>
      <c r="H14" s="328">
        <v>671322</v>
      </c>
      <c r="I14" s="66"/>
      <c r="J14" s="66">
        <v>0</v>
      </c>
      <c r="K14" s="116"/>
      <c r="M14" s="242"/>
    </row>
    <row r="15" spans="1:14" s="59" customFormat="1" ht="21.6" customHeight="1" x14ac:dyDescent="0.45">
      <c r="A15" s="65" t="s">
        <v>62</v>
      </c>
      <c r="B15" s="61"/>
      <c r="C15" s="66"/>
      <c r="D15" s="131">
        <f>180895-1</f>
        <v>180894</v>
      </c>
      <c r="E15" s="66"/>
      <c r="F15" s="130">
        <v>31628</v>
      </c>
      <c r="G15" s="66"/>
      <c r="H15" s="95">
        <f>55487-1</f>
        <v>55486</v>
      </c>
      <c r="I15" s="66"/>
      <c r="J15" s="66">
        <v>32453</v>
      </c>
      <c r="K15" s="116"/>
      <c r="M15" s="242"/>
    </row>
    <row r="16" spans="1:14" s="56" customFormat="1" ht="21.6" customHeight="1" x14ac:dyDescent="0.45">
      <c r="A16" s="91" t="s">
        <v>63</v>
      </c>
      <c r="B16" s="93">
        <v>10</v>
      </c>
      <c r="C16" s="69"/>
      <c r="D16" s="68">
        <f>SUM(D10:D15)</f>
        <v>2833740</v>
      </c>
      <c r="E16" s="69"/>
      <c r="F16" s="96">
        <f>SUM(F10:F15)</f>
        <v>1444385</v>
      </c>
      <c r="G16" s="69"/>
      <c r="H16" s="68">
        <f>SUM(H10:H15)</f>
        <v>1308740</v>
      </c>
      <c r="I16" s="69"/>
      <c r="J16" s="96">
        <f>SUM(J10:J15)</f>
        <v>675404</v>
      </c>
      <c r="K16" s="116"/>
      <c r="L16" s="254"/>
      <c r="M16" s="53"/>
    </row>
    <row r="17" spans="1:18" s="56" customFormat="1" ht="21.6" customHeight="1" x14ac:dyDescent="0.45">
      <c r="A17" s="91"/>
      <c r="B17" s="61"/>
      <c r="C17" s="69"/>
      <c r="D17" s="69"/>
      <c r="E17" s="69"/>
      <c r="F17" s="69"/>
      <c r="G17" s="69"/>
      <c r="H17" s="69"/>
      <c r="I17" s="69"/>
      <c r="J17" s="69"/>
      <c r="K17" s="116"/>
      <c r="M17" s="53"/>
    </row>
    <row r="18" spans="1:18" s="59" customFormat="1" ht="21.6" customHeight="1" x14ac:dyDescent="0.45">
      <c r="A18" s="94" t="s">
        <v>64</v>
      </c>
      <c r="B18" s="61"/>
      <c r="C18" s="66"/>
      <c r="D18" s="66"/>
      <c r="E18" s="66"/>
      <c r="F18" s="66"/>
      <c r="G18" s="66"/>
      <c r="H18" s="66"/>
      <c r="I18" s="66"/>
      <c r="J18" s="66"/>
      <c r="K18" s="116"/>
      <c r="M18" s="242"/>
    </row>
    <row r="19" spans="1:18" s="59" customFormat="1" ht="21.6" customHeight="1" x14ac:dyDescent="0.45">
      <c r="A19" s="65" t="s">
        <v>66</v>
      </c>
      <c r="B19" s="61"/>
      <c r="C19" s="66"/>
      <c r="D19" s="130">
        <f>1021721-1478</f>
        <v>1020243</v>
      </c>
      <c r="E19" s="66"/>
      <c r="F19" s="130">
        <v>529526</v>
      </c>
      <c r="G19" s="66"/>
      <c r="H19" s="328">
        <v>210763</v>
      </c>
      <c r="I19" s="66"/>
      <c r="J19" s="66">
        <v>295503</v>
      </c>
      <c r="K19" s="116"/>
      <c r="L19" s="244"/>
      <c r="M19" s="255"/>
    </row>
    <row r="20" spans="1:18" s="59" customFormat="1" ht="21.6" customHeight="1" x14ac:dyDescent="0.45">
      <c r="A20" s="65" t="s">
        <v>65</v>
      </c>
      <c r="B20" s="61"/>
      <c r="C20" s="66"/>
      <c r="D20" s="130">
        <v>753444</v>
      </c>
      <c r="E20" s="66"/>
      <c r="F20" s="130">
        <v>244551</v>
      </c>
      <c r="G20" s="66"/>
      <c r="H20" s="328">
        <v>5176</v>
      </c>
      <c r="I20" s="66"/>
      <c r="J20" s="66">
        <v>8927</v>
      </c>
      <c r="K20" s="116"/>
      <c r="L20" s="244"/>
      <c r="M20" s="242"/>
      <c r="N20" s="244"/>
      <c r="P20" s="244"/>
      <c r="R20" s="244"/>
    </row>
    <row r="21" spans="1:18" s="59" customFormat="1" ht="21.6" customHeight="1" x14ac:dyDescent="0.45">
      <c r="A21" s="65" t="s">
        <v>158</v>
      </c>
      <c r="B21" s="61"/>
      <c r="C21" s="66"/>
      <c r="D21" s="348">
        <f>63275+1478</f>
        <v>64753</v>
      </c>
      <c r="E21" s="66"/>
      <c r="F21" s="130">
        <v>65692</v>
      </c>
      <c r="G21" s="66"/>
      <c r="H21" s="328">
        <v>63275</v>
      </c>
      <c r="I21" s="66"/>
      <c r="J21" s="66">
        <v>65672</v>
      </c>
      <c r="K21" s="116"/>
      <c r="L21" s="244"/>
      <c r="M21" s="242"/>
      <c r="N21" s="244"/>
      <c r="P21" s="244"/>
      <c r="R21" s="244"/>
    </row>
    <row r="22" spans="1:18" s="59" customFormat="1" ht="21.6" customHeight="1" x14ac:dyDescent="0.45">
      <c r="A22" s="65" t="s">
        <v>67</v>
      </c>
      <c r="B22" s="61"/>
      <c r="C22" s="66"/>
      <c r="D22" s="130">
        <v>287041</v>
      </c>
      <c r="E22" s="66"/>
      <c r="F22" s="130">
        <v>214833</v>
      </c>
      <c r="G22" s="66"/>
      <c r="H22" s="328">
        <v>52410</v>
      </c>
      <c r="I22" s="66"/>
      <c r="J22" s="66">
        <v>44335</v>
      </c>
      <c r="K22" s="116"/>
      <c r="L22" s="255"/>
      <c r="M22" s="242"/>
      <c r="N22" s="253"/>
      <c r="P22" s="253"/>
      <c r="R22" s="253"/>
    </row>
    <row r="23" spans="1:18" s="59" customFormat="1" ht="21.6" customHeight="1" x14ac:dyDescent="0.45">
      <c r="A23" s="65" t="s">
        <v>68</v>
      </c>
      <c r="B23" s="61"/>
      <c r="C23" s="66"/>
      <c r="D23" s="130">
        <f>428584+1</f>
        <v>428585</v>
      </c>
      <c r="E23" s="66"/>
      <c r="F23" s="130">
        <v>173627</v>
      </c>
      <c r="G23" s="66"/>
      <c r="H23" s="328">
        <v>203470</v>
      </c>
      <c r="I23" s="66"/>
      <c r="J23" s="66">
        <v>118564</v>
      </c>
      <c r="K23" s="116"/>
      <c r="M23" s="242"/>
    </row>
    <row r="24" spans="1:18" s="56" customFormat="1" ht="21.6" customHeight="1" x14ac:dyDescent="0.45">
      <c r="A24" s="91" t="s">
        <v>71</v>
      </c>
      <c r="B24" s="60"/>
      <c r="C24" s="69"/>
      <c r="D24" s="96">
        <f>SUM(D19:D23)</f>
        <v>2554066</v>
      </c>
      <c r="E24" s="69"/>
      <c r="F24" s="96">
        <f>SUM(F19:F23)</f>
        <v>1228229</v>
      </c>
      <c r="G24" s="69"/>
      <c r="H24" s="96">
        <f>SUM(H19:H23)</f>
        <v>535094</v>
      </c>
      <c r="I24" s="69"/>
      <c r="J24" s="96">
        <f>SUM(J19:J23)</f>
        <v>533001</v>
      </c>
      <c r="K24" s="116"/>
    </row>
    <row r="25" spans="1:18" s="56" customFormat="1" ht="21.6" customHeight="1" x14ac:dyDescent="0.45">
      <c r="A25" s="91"/>
      <c r="B25" s="61"/>
      <c r="C25" s="69"/>
      <c r="D25" s="69"/>
      <c r="E25" s="69"/>
      <c r="F25" s="69"/>
      <c r="G25" s="69"/>
      <c r="H25" s="69"/>
      <c r="I25" s="69"/>
      <c r="J25" s="69"/>
      <c r="K25" s="116"/>
      <c r="L25" s="254"/>
    </row>
    <row r="26" spans="1:18" s="56" customFormat="1" ht="21.6" customHeight="1" x14ac:dyDescent="0.45">
      <c r="A26" s="91" t="s">
        <v>200</v>
      </c>
      <c r="B26" s="61"/>
      <c r="C26" s="69"/>
      <c r="D26" s="69">
        <f>D16-D24</f>
        <v>279674</v>
      </c>
      <c r="E26" s="69"/>
      <c r="F26" s="69">
        <f>F16-F24</f>
        <v>216156</v>
      </c>
      <c r="G26" s="69"/>
      <c r="H26" s="69">
        <f>H16-H24</f>
        <v>773646</v>
      </c>
      <c r="I26" s="69"/>
      <c r="J26" s="69">
        <f>J16-J24</f>
        <v>142403</v>
      </c>
      <c r="K26" s="116"/>
    </row>
    <row r="27" spans="1:18" s="59" customFormat="1" ht="21.6" customHeight="1" x14ac:dyDescent="0.45">
      <c r="A27" s="65" t="s">
        <v>70</v>
      </c>
      <c r="B27" s="61"/>
      <c r="C27" s="70"/>
      <c r="D27" s="130">
        <v>-84611</v>
      </c>
      <c r="E27" s="66"/>
      <c r="F27" s="130">
        <v>-23716</v>
      </c>
      <c r="G27" s="66"/>
      <c r="H27" s="66">
        <v>-78841</v>
      </c>
      <c r="I27" s="66"/>
      <c r="J27" s="66">
        <v>-12947</v>
      </c>
      <c r="K27" s="116"/>
      <c r="M27" s="242"/>
    </row>
    <row r="28" spans="1:18" s="59" customFormat="1" ht="21.6" customHeight="1" x14ac:dyDescent="0.45">
      <c r="A28" s="65" t="s">
        <v>269</v>
      </c>
      <c r="B28" s="61"/>
      <c r="C28" s="66"/>
      <c r="D28" s="130">
        <v>18502</v>
      </c>
      <c r="E28" s="66"/>
      <c r="F28" s="130">
        <v>-17649</v>
      </c>
      <c r="G28" s="66"/>
      <c r="H28" s="66">
        <v>18502</v>
      </c>
      <c r="I28" s="66"/>
      <c r="J28" s="66">
        <v>-17649</v>
      </c>
      <c r="K28" s="116"/>
      <c r="M28" s="242"/>
      <c r="N28" s="243"/>
    </row>
    <row r="29" spans="1:18" s="59" customFormat="1" ht="21.6" customHeight="1" x14ac:dyDescent="0.45">
      <c r="A29" s="65" t="s">
        <v>216</v>
      </c>
      <c r="B29" s="61"/>
      <c r="C29" s="66"/>
      <c r="D29" s="130">
        <v>8780</v>
      </c>
      <c r="E29" s="66"/>
      <c r="F29" s="130">
        <v>2931</v>
      </c>
      <c r="G29" s="66"/>
      <c r="H29" s="66">
        <v>5968</v>
      </c>
      <c r="I29" s="66"/>
      <c r="J29" s="66">
        <v>3738</v>
      </c>
      <c r="K29" s="116"/>
      <c r="M29" s="242"/>
    </row>
    <row r="30" spans="1:18" s="59" customFormat="1" ht="21.6" customHeight="1" x14ac:dyDescent="0.45">
      <c r="A30" s="65" t="s">
        <v>262</v>
      </c>
      <c r="B30" s="61">
        <v>13</v>
      </c>
      <c r="C30" s="66"/>
      <c r="D30" s="130">
        <v>902591</v>
      </c>
      <c r="E30" s="66"/>
      <c r="F30" s="130">
        <v>0</v>
      </c>
      <c r="G30" s="66"/>
      <c r="H30" s="66">
        <v>902591</v>
      </c>
      <c r="I30" s="66"/>
      <c r="J30" s="66">
        <v>0</v>
      </c>
      <c r="K30" s="116"/>
      <c r="M30" s="242"/>
    </row>
    <row r="31" spans="1:18" s="59" customFormat="1" ht="21.6" customHeight="1" x14ac:dyDescent="0.45">
      <c r="A31" s="65" t="s">
        <v>290</v>
      </c>
      <c r="B31" s="61"/>
      <c r="C31" s="70"/>
      <c r="D31" s="131">
        <v>2365</v>
      </c>
      <c r="E31" s="66"/>
      <c r="F31" s="131">
        <v>1472</v>
      </c>
      <c r="G31" s="66"/>
      <c r="H31" s="95">
        <v>0</v>
      </c>
      <c r="I31" s="66"/>
      <c r="J31" s="95">
        <v>0</v>
      </c>
      <c r="K31" s="116"/>
      <c r="M31" s="242"/>
    </row>
    <row r="32" spans="1:18" s="56" customFormat="1" ht="21.6" customHeight="1" x14ac:dyDescent="0.45">
      <c r="A32" s="71" t="s">
        <v>72</v>
      </c>
      <c r="B32" s="61">
        <v>10</v>
      </c>
      <c r="C32" s="73"/>
      <c r="D32" s="72">
        <f>SUM(D26:D31)</f>
        <v>1127301</v>
      </c>
      <c r="E32" s="73"/>
      <c r="F32" s="72">
        <f>SUM(F26:F31)</f>
        <v>179194</v>
      </c>
      <c r="G32" s="73"/>
      <c r="H32" s="72">
        <f>SUM(H26:H31)</f>
        <v>1621866</v>
      </c>
      <c r="I32" s="72"/>
      <c r="J32" s="72">
        <f>SUM(J26:J31)</f>
        <v>115545</v>
      </c>
      <c r="K32" s="116"/>
    </row>
    <row r="33" spans="1:14" s="59" customFormat="1" ht="21.6" customHeight="1" x14ac:dyDescent="0.45">
      <c r="A33" s="65" t="s">
        <v>73</v>
      </c>
      <c r="B33" s="61"/>
      <c r="C33" s="66"/>
      <c r="D33" s="130">
        <v>-129046</v>
      </c>
      <c r="E33" s="130"/>
      <c r="F33" s="130">
        <v>-28657</v>
      </c>
      <c r="G33" s="66"/>
      <c r="H33" s="328">
        <v>-111908</v>
      </c>
      <c r="I33" s="66"/>
      <c r="J33" s="66">
        <v>-23369</v>
      </c>
      <c r="K33" s="116"/>
      <c r="L33" s="243"/>
    </row>
    <row r="34" spans="1:14" s="56" customFormat="1" ht="21.6" customHeight="1" thickBot="1" x14ac:dyDescent="0.5">
      <c r="A34" s="91" t="s">
        <v>74</v>
      </c>
      <c r="B34" s="61"/>
      <c r="C34" s="73"/>
      <c r="D34" s="322">
        <f>SUM(D32:D33)</f>
        <v>998255</v>
      </c>
      <c r="E34" s="73"/>
      <c r="F34" s="322">
        <f>SUM(F32:F33)</f>
        <v>150537</v>
      </c>
      <c r="G34" s="73"/>
      <c r="H34" s="322">
        <f>SUM(H32:H33)</f>
        <v>1509958</v>
      </c>
      <c r="I34" s="72"/>
      <c r="J34" s="322">
        <f>SUM(J32:J33)</f>
        <v>92176</v>
      </c>
      <c r="K34" s="116"/>
      <c r="L34" s="254"/>
      <c r="M34" s="247"/>
      <c r="N34" s="247"/>
    </row>
    <row r="35" spans="1:14" s="59" customFormat="1" ht="21.6" customHeight="1" thickTop="1" x14ac:dyDescent="0.45">
      <c r="A35" s="56"/>
      <c r="B35" s="61"/>
      <c r="C35" s="66"/>
      <c r="D35" s="66"/>
      <c r="E35" s="66"/>
      <c r="F35" s="66"/>
      <c r="G35" s="66"/>
      <c r="H35" s="66"/>
      <c r="I35" s="66"/>
      <c r="J35" s="66"/>
      <c r="K35" s="116"/>
    </row>
    <row r="36" spans="1:14" s="59" customFormat="1" ht="21.6" customHeight="1" x14ac:dyDescent="0.45">
      <c r="A36" s="91" t="s">
        <v>132</v>
      </c>
      <c r="B36" s="61"/>
      <c r="C36" s="66"/>
      <c r="D36" s="66"/>
      <c r="E36" s="66"/>
      <c r="F36" s="66"/>
      <c r="G36" s="66"/>
      <c r="H36" s="66"/>
      <c r="I36" s="66"/>
      <c r="J36" s="66"/>
      <c r="K36" s="116"/>
    </row>
    <row r="37" spans="1:14" s="59" customFormat="1" ht="21.6" customHeight="1" x14ac:dyDescent="0.45">
      <c r="A37" s="9" t="s">
        <v>237</v>
      </c>
      <c r="B37" s="61"/>
      <c r="C37" s="66"/>
      <c r="D37" s="66"/>
      <c r="E37" s="66"/>
      <c r="F37" s="66"/>
      <c r="G37" s="66"/>
      <c r="H37" s="66"/>
      <c r="I37" s="66"/>
      <c r="J37" s="66"/>
      <c r="K37" s="116"/>
    </row>
    <row r="38" spans="1:14" s="59" customFormat="1" ht="21.6" customHeight="1" x14ac:dyDescent="0.45">
      <c r="A38" t="s">
        <v>243</v>
      </c>
      <c r="B38" s="61"/>
      <c r="C38" s="70"/>
      <c r="D38" s="13">
        <v>11356</v>
      </c>
      <c r="E38" s="70"/>
      <c r="F38" s="13">
        <v>0</v>
      </c>
      <c r="G38" s="70"/>
      <c r="H38" s="13">
        <v>2101</v>
      </c>
      <c r="I38" s="70"/>
      <c r="J38" s="13">
        <v>0</v>
      </c>
      <c r="K38" s="116"/>
    </row>
    <row r="39" spans="1:14" s="59" customFormat="1" ht="21.6" customHeight="1" x14ac:dyDescent="0.45">
      <c r="A39" t="s">
        <v>79</v>
      </c>
      <c r="B39" s="61"/>
      <c r="C39" s="70"/>
      <c r="D39" s="13"/>
      <c r="E39" s="70"/>
      <c r="F39" s="13"/>
      <c r="G39" s="70"/>
      <c r="H39" s="13"/>
      <c r="I39" s="70"/>
      <c r="J39" s="13"/>
      <c r="K39" s="116"/>
    </row>
    <row r="40" spans="1:14" s="59" customFormat="1" ht="21.6" customHeight="1" x14ac:dyDescent="0.45">
      <c r="A40" t="s">
        <v>77</v>
      </c>
      <c r="B40" s="93"/>
      <c r="C40" s="66"/>
      <c r="D40" s="130">
        <v>-2271</v>
      </c>
      <c r="E40" s="66"/>
      <c r="F40" s="130">
        <v>0</v>
      </c>
      <c r="G40" s="66"/>
      <c r="H40" s="66">
        <v>-420</v>
      </c>
      <c r="I40" s="66"/>
      <c r="J40" s="66">
        <f>'PL Q2''19'!AB40</f>
        <v>0</v>
      </c>
      <c r="K40" s="116"/>
    </row>
    <row r="41" spans="1:14" s="59" customFormat="1" ht="21.6" customHeight="1" x14ac:dyDescent="0.45">
      <c r="A41" s="91" t="s">
        <v>238</v>
      </c>
      <c r="B41" s="61"/>
      <c r="C41" s="69"/>
      <c r="D41" s="74">
        <f>SUM(D38:D40)</f>
        <v>9085</v>
      </c>
      <c r="E41" s="69"/>
      <c r="F41" s="74">
        <f>SUM(F39:F40)</f>
        <v>0</v>
      </c>
      <c r="G41" s="69"/>
      <c r="H41" s="74">
        <f>SUM(H38:H40)</f>
        <v>1681</v>
      </c>
      <c r="I41" s="69"/>
      <c r="J41" s="74">
        <f>SUM(J39:J40)</f>
        <v>0</v>
      </c>
      <c r="K41" s="116"/>
    </row>
    <row r="42" spans="1:14" s="59" customFormat="1" ht="21.6" customHeight="1" x14ac:dyDescent="0.45">
      <c r="A42" s="2" t="s">
        <v>81</v>
      </c>
      <c r="B42" s="61"/>
      <c r="C42" s="38"/>
      <c r="D42" s="42">
        <f>SUM(D38:D40)</f>
        <v>9085</v>
      </c>
      <c r="E42" s="38"/>
      <c r="F42" s="42">
        <f>SUM(F38:F40)</f>
        <v>0</v>
      </c>
      <c r="G42" s="38"/>
      <c r="H42" s="42">
        <f>SUM(H38:H40)</f>
        <v>1681</v>
      </c>
      <c r="I42" s="38"/>
      <c r="J42" s="42">
        <f>SUM(J38:J40)</f>
        <v>0</v>
      </c>
      <c r="K42" s="116"/>
      <c r="L42" s="250"/>
      <c r="M42" s="249"/>
    </row>
    <row r="43" spans="1:14" s="59" customFormat="1" ht="21.6" customHeight="1" x14ac:dyDescent="0.45">
      <c r="A43" s="2"/>
      <c r="B43" s="61"/>
      <c r="C43" s="38"/>
      <c r="D43" s="38"/>
      <c r="E43" s="38"/>
      <c r="F43" s="38"/>
      <c r="G43" s="38"/>
      <c r="H43" s="38"/>
      <c r="I43" s="38"/>
      <c r="J43" s="38"/>
      <c r="K43" s="116"/>
      <c r="L43" s="250"/>
      <c r="M43" s="249"/>
    </row>
    <row r="44" spans="1:14" s="59" customFormat="1" ht="21.6" customHeight="1" thickBot="1" x14ac:dyDescent="0.5">
      <c r="A44" s="56" t="s">
        <v>134</v>
      </c>
      <c r="B44" s="61"/>
      <c r="C44" s="66"/>
      <c r="D44" s="98">
        <f>D34+D42</f>
        <v>1007340</v>
      </c>
      <c r="E44" s="66"/>
      <c r="F44" s="98">
        <f>F34+F42</f>
        <v>150537</v>
      </c>
      <c r="G44" s="66"/>
      <c r="H44" s="98">
        <f>H34+H42</f>
        <v>1511639</v>
      </c>
      <c r="I44" s="66"/>
      <c r="J44" s="98">
        <f>J34+J42</f>
        <v>92176</v>
      </c>
      <c r="K44" s="116"/>
      <c r="L44" s="247"/>
      <c r="M44" s="248"/>
    </row>
    <row r="45" spans="1:14" s="59" customFormat="1" ht="21.6" customHeight="1" thickTop="1" x14ac:dyDescent="0.45">
      <c r="A45" s="56"/>
      <c r="B45" s="61"/>
      <c r="C45" s="66"/>
      <c r="D45" s="69"/>
      <c r="E45" s="66"/>
      <c r="F45" s="69"/>
      <c r="G45" s="66"/>
      <c r="H45" s="69"/>
      <c r="I45" s="66"/>
      <c r="J45" s="69"/>
      <c r="K45" s="116"/>
      <c r="L45" s="247"/>
      <c r="M45" s="248"/>
    </row>
    <row r="46" spans="1:14" ht="23.45" customHeight="1" x14ac:dyDescent="0.5">
      <c r="A46" s="445" t="s">
        <v>168</v>
      </c>
      <c r="B46" s="445"/>
      <c r="C46" s="445"/>
      <c r="D46" s="445"/>
      <c r="E46" s="445"/>
      <c r="F46" s="445"/>
      <c r="G46" s="445"/>
      <c r="H46" s="445"/>
      <c r="I46" s="445"/>
      <c r="J46" s="56"/>
      <c r="K46" s="116"/>
    </row>
    <row r="47" spans="1:14" ht="23.45" customHeight="1" x14ac:dyDescent="0.5">
      <c r="A47" s="127" t="s">
        <v>55</v>
      </c>
      <c r="B47" s="58"/>
      <c r="C47" s="56"/>
      <c r="D47" s="56"/>
      <c r="E47" s="56"/>
      <c r="F47" s="56"/>
      <c r="G47" s="56"/>
      <c r="H47" s="56"/>
      <c r="I47" s="56"/>
      <c r="J47" s="56"/>
      <c r="K47" s="116"/>
    </row>
    <row r="48" spans="1:14" ht="23.45" customHeight="1" x14ac:dyDescent="0.5">
      <c r="A48" s="58"/>
      <c r="B48" s="58"/>
      <c r="C48" s="56"/>
      <c r="D48" s="56"/>
      <c r="E48" s="56"/>
      <c r="F48" s="56"/>
      <c r="G48" s="56"/>
      <c r="H48" s="56"/>
      <c r="I48" s="56"/>
      <c r="J48" s="56"/>
      <c r="K48" s="116"/>
    </row>
    <row r="49" spans="1:13" s="59" customFormat="1" ht="21.6" customHeight="1" x14ac:dyDescent="0.45">
      <c r="B49" s="60"/>
      <c r="C49" s="60"/>
      <c r="D49" s="448" t="s">
        <v>2</v>
      </c>
      <c r="E49" s="448"/>
      <c r="F49" s="448"/>
      <c r="G49" s="56"/>
      <c r="H49" s="448" t="s">
        <v>3</v>
      </c>
      <c r="I49" s="448"/>
      <c r="J49" s="448"/>
      <c r="K49" s="116"/>
    </row>
    <row r="50" spans="1:13" s="59" customFormat="1" ht="21.6" customHeight="1" x14ac:dyDescent="0.45">
      <c r="B50" s="60"/>
      <c r="C50" s="60"/>
      <c r="D50" s="447" t="s">
        <v>138</v>
      </c>
      <c r="E50" s="447"/>
      <c r="F50" s="447"/>
      <c r="G50" s="56"/>
      <c r="H50" s="447" t="s">
        <v>138</v>
      </c>
      <c r="I50" s="447"/>
      <c r="J50" s="447"/>
      <c r="K50" s="116"/>
    </row>
    <row r="51" spans="1:13" s="59" customFormat="1" ht="22.5" customHeight="1" x14ac:dyDescent="0.45">
      <c r="B51" s="60"/>
      <c r="C51" s="60"/>
      <c r="D51" s="447" t="s">
        <v>137</v>
      </c>
      <c r="E51" s="447"/>
      <c r="F51" s="447"/>
      <c r="G51" s="56"/>
      <c r="H51" s="447" t="s">
        <v>137</v>
      </c>
      <c r="I51" s="447"/>
      <c r="J51" s="447"/>
      <c r="K51" s="116"/>
    </row>
    <row r="52" spans="1:13" s="59" customFormat="1" ht="20.45" customHeight="1" x14ac:dyDescent="0.45">
      <c r="B52" s="61" t="s">
        <v>7</v>
      </c>
      <c r="C52" s="7"/>
      <c r="D52" s="4">
        <v>2565</v>
      </c>
      <c r="E52" s="7"/>
      <c r="F52" s="7">
        <v>2564</v>
      </c>
      <c r="G52" s="7"/>
      <c r="H52" s="4">
        <v>2565</v>
      </c>
      <c r="I52" s="7"/>
      <c r="J52" s="7">
        <v>2564</v>
      </c>
      <c r="K52" s="116"/>
    </row>
    <row r="53" spans="1:13" s="59" customFormat="1" ht="21.6" customHeight="1" x14ac:dyDescent="0.45">
      <c r="B53" s="61"/>
      <c r="C53" s="7"/>
      <c r="D53" s="449" t="s">
        <v>10</v>
      </c>
      <c r="E53" s="449"/>
      <c r="F53" s="449"/>
      <c r="G53" s="449"/>
      <c r="H53" s="449"/>
      <c r="I53" s="449"/>
      <c r="J53" s="449"/>
    </row>
    <row r="54" spans="1:13" s="59" customFormat="1" ht="21.6" customHeight="1" x14ac:dyDescent="0.45">
      <c r="A54" s="2" t="s">
        <v>291</v>
      </c>
      <c r="B54" s="3"/>
      <c r="C54" s="46"/>
      <c r="D54" s="121"/>
      <c r="E54" s="46"/>
      <c r="F54" s="121"/>
      <c r="G54" s="46"/>
      <c r="H54" s="121"/>
      <c r="I54" s="46"/>
      <c r="J54" s="121"/>
      <c r="K54" s="116"/>
    </row>
    <row r="55" spans="1:13" s="59" customFormat="1" ht="21.6" customHeight="1" x14ac:dyDescent="0.45">
      <c r="A55" s="75" t="s">
        <v>84</v>
      </c>
      <c r="B55" s="61"/>
      <c r="C55" s="117"/>
      <c r="D55" s="130">
        <f>D57-D56</f>
        <v>964222</v>
      </c>
      <c r="E55" s="66"/>
      <c r="F55" s="130">
        <v>136823</v>
      </c>
      <c r="G55" s="66"/>
      <c r="H55" s="66">
        <f>H34</f>
        <v>1509958</v>
      </c>
      <c r="I55" s="66"/>
      <c r="J55" s="66">
        <v>92176</v>
      </c>
      <c r="K55" s="116"/>
      <c r="L55" s="243"/>
      <c r="M55" s="242"/>
    </row>
    <row r="56" spans="1:13" s="59" customFormat="1" ht="21.6" customHeight="1" x14ac:dyDescent="0.45">
      <c r="A56" s="75" t="s">
        <v>85</v>
      </c>
      <c r="B56" s="61"/>
      <c r="C56" s="23"/>
      <c r="D56" s="130">
        <v>34033</v>
      </c>
      <c r="E56" s="66"/>
      <c r="F56" s="130">
        <v>13714</v>
      </c>
      <c r="G56" s="66"/>
      <c r="H56" s="66">
        <v>0</v>
      </c>
      <c r="I56" s="66"/>
      <c r="J56" s="66">
        <v>0</v>
      </c>
      <c r="K56" s="116"/>
      <c r="L56" s="244"/>
    </row>
    <row r="57" spans="1:13" s="56" customFormat="1" ht="21.6" customHeight="1" thickBot="1" x14ac:dyDescent="0.5">
      <c r="A57" s="71" t="s">
        <v>74</v>
      </c>
      <c r="B57" s="19"/>
      <c r="C57" s="22"/>
      <c r="D57" s="122">
        <f>D34</f>
        <v>998255</v>
      </c>
      <c r="E57" s="22"/>
      <c r="F57" s="122">
        <f>F34</f>
        <v>150537</v>
      </c>
      <c r="G57" s="22"/>
      <c r="H57" s="122">
        <f>SUM(H55:H56)</f>
        <v>1509958</v>
      </c>
      <c r="I57" s="21"/>
      <c r="J57" s="122">
        <f>SUM(J55:J56)</f>
        <v>92176</v>
      </c>
      <c r="K57" s="116"/>
      <c r="L57" s="254"/>
    </row>
    <row r="58" spans="1:13" s="59" customFormat="1" ht="21.6" customHeight="1" thickTop="1" x14ac:dyDescent="0.45">
      <c r="A58" s="71"/>
      <c r="B58" s="19"/>
      <c r="C58" s="49"/>
      <c r="D58" s="49"/>
      <c r="E58" s="49"/>
      <c r="F58" s="49"/>
      <c r="G58" s="49"/>
      <c r="H58" s="49"/>
      <c r="I58" s="49"/>
      <c r="J58" s="49"/>
      <c r="K58" s="116"/>
      <c r="M58" s="244"/>
    </row>
    <row r="59" spans="1:13" s="59" customFormat="1" ht="21.6" customHeight="1" x14ac:dyDescent="0.45">
      <c r="A59" s="71" t="s">
        <v>177</v>
      </c>
      <c r="B59" s="3"/>
      <c r="C59" s="45"/>
      <c r="D59" s="45"/>
      <c r="E59" s="45"/>
      <c r="F59" s="45"/>
      <c r="G59" s="45"/>
      <c r="H59" s="45"/>
      <c r="I59" s="45"/>
      <c r="J59" s="45"/>
      <c r="K59" s="116"/>
    </row>
    <row r="60" spans="1:13" s="59" customFormat="1" ht="21.6" customHeight="1" x14ac:dyDescent="0.45">
      <c r="A60" s="75" t="s">
        <v>84</v>
      </c>
      <c r="B60" s="3"/>
      <c r="C60" s="117"/>
      <c r="D60" s="130">
        <f>D62-D61</f>
        <v>971848</v>
      </c>
      <c r="E60" s="66"/>
      <c r="F60" s="130">
        <v>136823</v>
      </c>
      <c r="G60" s="66"/>
      <c r="H60" s="66">
        <f>H44</f>
        <v>1511639</v>
      </c>
      <c r="I60" s="66"/>
      <c r="J60" s="66">
        <v>92176</v>
      </c>
      <c r="K60" s="116"/>
    </row>
    <row r="61" spans="1:13" s="56" customFormat="1" ht="21.6" customHeight="1" x14ac:dyDescent="0.45">
      <c r="A61" s="75" t="s">
        <v>85</v>
      </c>
      <c r="B61" s="3"/>
      <c r="C61" s="23"/>
      <c r="D61" s="348">
        <v>35492</v>
      </c>
      <c r="E61" s="23"/>
      <c r="F61" s="27">
        <v>13714</v>
      </c>
      <c r="G61" s="23"/>
      <c r="H61" s="99">
        <v>0</v>
      </c>
      <c r="I61" s="117"/>
      <c r="J61" s="99">
        <v>0</v>
      </c>
      <c r="K61" s="116"/>
    </row>
    <row r="62" spans="1:13" s="59" customFormat="1" ht="21.6" customHeight="1" thickBot="1" x14ac:dyDescent="0.5">
      <c r="A62" s="71" t="s">
        <v>134</v>
      </c>
      <c r="B62" s="19"/>
      <c r="C62" s="22"/>
      <c r="D62" s="122">
        <f>D44</f>
        <v>1007340</v>
      </c>
      <c r="E62" s="22"/>
      <c r="F62" s="122">
        <f>SUM(F60:F61)</f>
        <v>150537</v>
      </c>
      <c r="G62" s="22"/>
      <c r="H62" s="122">
        <f>SUM(H60:H61)</f>
        <v>1511639</v>
      </c>
      <c r="I62" s="21"/>
      <c r="J62" s="122">
        <f>SUM(J60:J61)</f>
        <v>92176</v>
      </c>
      <c r="K62" s="116"/>
    </row>
    <row r="63" spans="1:13" s="59" customFormat="1" ht="18.600000000000001" customHeight="1" thickTop="1" x14ac:dyDescent="0.45">
      <c r="A63" s="2"/>
      <c r="B63" s="3"/>
      <c r="C63" s="120"/>
      <c r="D63" s="120"/>
      <c r="E63" s="120"/>
      <c r="F63" s="120"/>
      <c r="G63" s="120"/>
      <c r="H63" s="120"/>
      <c r="I63" s="120"/>
      <c r="J63" s="120"/>
      <c r="K63" s="116"/>
    </row>
    <row r="64" spans="1:13" s="59" customFormat="1" ht="24" customHeight="1" thickBot="1" x14ac:dyDescent="0.5">
      <c r="A64" s="2" t="s">
        <v>136</v>
      </c>
      <c r="B64" s="3">
        <v>11</v>
      </c>
      <c r="C64" s="124"/>
      <c r="D64" s="369">
        <v>0.71399999999999997</v>
      </c>
      <c r="E64" s="124"/>
      <c r="F64" s="369">
        <v>0.13350000000000001</v>
      </c>
      <c r="G64" s="124"/>
      <c r="H64" s="369">
        <v>1.1181000000000001</v>
      </c>
      <c r="I64" s="124"/>
      <c r="J64" s="369">
        <v>8.9899999999999994E-2</v>
      </c>
      <c r="K64" s="116"/>
    </row>
    <row r="65" spans="1:11" s="59" customFormat="1" ht="23.1" customHeight="1" thickTop="1" thickBot="1" x14ac:dyDescent="0.5">
      <c r="A65" s="2" t="s">
        <v>232</v>
      </c>
      <c r="B65" s="3">
        <v>11</v>
      </c>
      <c r="C65" s="124"/>
      <c r="D65" s="369">
        <v>0.70440000000000003</v>
      </c>
      <c r="E65" s="124"/>
      <c r="F65" s="369">
        <v>0.13089999999999999</v>
      </c>
      <c r="G65" s="124"/>
      <c r="H65" s="440">
        <v>1.1031</v>
      </c>
      <c r="I65" s="124"/>
      <c r="J65" s="369">
        <v>8.8200000000000001E-2</v>
      </c>
      <c r="K65" s="116"/>
    </row>
    <row r="66" spans="1:11" ht="21.6" customHeight="1" thickTop="1" x14ac:dyDescent="0.45"/>
    <row r="67" spans="1:11" ht="22.5" customHeight="1" x14ac:dyDescent="0.45">
      <c r="B67" s="359"/>
    </row>
  </sheetData>
  <mergeCells count="16">
    <mergeCell ref="D6:F6"/>
    <mergeCell ref="H6:J6"/>
    <mergeCell ref="A1:I1"/>
    <mergeCell ref="D4:F4"/>
    <mergeCell ref="H4:J4"/>
    <mergeCell ref="D5:F5"/>
    <mergeCell ref="H5:J5"/>
    <mergeCell ref="D51:F51"/>
    <mergeCell ref="H51:J51"/>
    <mergeCell ref="D53:J53"/>
    <mergeCell ref="D8:J8"/>
    <mergeCell ref="A46:I46"/>
    <mergeCell ref="D49:F49"/>
    <mergeCell ref="H49:J49"/>
    <mergeCell ref="D50:F50"/>
    <mergeCell ref="H50:J50"/>
  </mergeCells>
  <pageMargins left="0.7" right="0.7" top="0.5" bottom="0.5" header="0.5" footer="0.5"/>
  <pageSetup paperSize="9" scale="71" firstPageNumber="8" fitToHeight="0" orientation="portrait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5" max="9" man="1"/>
  </rowBreaks>
  <ignoredErrors>
    <ignoredError sqref="F41" formulaRange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39"/>
  <sheetViews>
    <sheetView view="pageBreakPreview" zoomScale="90" zoomScaleNormal="70" zoomScaleSheetLayoutView="90" workbookViewId="0">
      <selection activeCell="B30" sqref="B30"/>
    </sheetView>
  </sheetViews>
  <sheetFormatPr defaultColWidth="9.140625" defaultRowHeight="21.75" x14ac:dyDescent="0.45"/>
  <cols>
    <col min="1" max="1" width="55.42578125" style="59" customWidth="1"/>
    <col min="2" max="2" width="8.42578125" style="59" customWidth="1"/>
    <col min="3" max="3" width="1.5703125" style="59" customWidth="1"/>
    <col min="4" max="4" width="14.140625" style="59" customWidth="1"/>
    <col min="5" max="5" width="1.5703125" style="59" customWidth="1"/>
    <col min="6" max="6" width="14.140625" style="59" customWidth="1"/>
    <col min="7" max="7" width="1.5703125" style="59" customWidth="1"/>
    <col min="8" max="8" width="17.140625" style="59" customWidth="1"/>
    <col min="9" max="9" width="1.5703125" style="59" customWidth="1"/>
    <col min="10" max="10" width="12.42578125" style="59" customWidth="1"/>
    <col min="11" max="11" width="1.5703125" style="59" customWidth="1"/>
    <col min="12" max="12" width="14.5703125" style="59" customWidth="1"/>
    <col min="13" max="13" width="1.5703125" style="59" customWidth="1"/>
    <col min="14" max="14" width="14.5703125" style="59" customWidth="1"/>
    <col min="15" max="15" width="1.5703125" style="59" customWidth="1"/>
    <col min="16" max="16" width="14.140625" style="59" customWidth="1"/>
    <col min="17" max="17" width="1.5703125" style="59" customWidth="1"/>
    <col min="18" max="18" width="17.5703125" style="59" customWidth="1"/>
    <col min="19" max="19" width="1.5703125" style="59" customWidth="1"/>
    <col min="20" max="20" width="14.42578125" style="59" customWidth="1"/>
    <col min="21" max="21" width="14" bestFit="1" customWidth="1"/>
    <col min="22" max="22" width="14.5703125" bestFit="1" customWidth="1"/>
    <col min="27" max="27" width="10.140625" bestFit="1" customWidth="1"/>
  </cols>
  <sheetData>
    <row r="1" spans="1:27" ht="23.45" customHeight="1" x14ac:dyDescent="0.5">
      <c r="A1" s="445" t="s">
        <v>168</v>
      </c>
      <c r="B1" s="445"/>
      <c r="C1" s="445"/>
      <c r="D1" s="445"/>
      <c r="E1" s="445"/>
      <c r="F1" s="445"/>
      <c r="G1" s="445"/>
      <c r="H1" s="445"/>
      <c r="I1" s="58"/>
      <c r="J1" s="58"/>
      <c r="K1" s="58"/>
      <c r="L1" s="82"/>
      <c r="M1" s="82"/>
      <c r="N1" s="82"/>
      <c r="O1" s="82"/>
      <c r="P1" s="82"/>
      <c r="Q1" s="82"/>
      <c r="R1" s="82"/>
      <c r="S1" s="82"/>
      <c r="T1" s="82"/>
    </row>
    <row r="2" spans="1:27" ht="23.45" customHeight="1" x14ac:dyDescent="0.5">
      <c r="A2" s="292" t="s">
        <v>181</v>
      </c>
      <c r="B2" s="292"/>
      <c r="C2" s="83"/>
      <c r="D2" s="83"/>
      <c r="E2" s="83"/>
      <c r="F2" s="83"/>
      <c r="G2" s="84"/>
      <c r="H2" s="84"/>
      <c r="I2" s="83"/>
      <c r="J2" s="83"/>
      <c r="K2" s="83"/>
      <c r="L2" s="84"/>
      <c r="M2" s="84"/>
      <c r="N2" s="84"/>
      <c r="O2" s="84"/>
      <c r="P2" s="84"/>
      <c r="Q2" s="84"/>
      <c r="R2" s="84"/>
      <c r="S2" s="84"/>
      <c r="T2" s="84"/>
    </row>
    <row r="3" spans="1:27" ht="13.5" customHeight="1" x14ac:dyDescent="0.5">
      <c r="A3" s="354"/>
      <c r="B3" s="354"/>
      <c r="C3" s="83"/>
      <c r="D3" s="83"/>
      <c r="E3" s="83"/>
      <c r="F3" s="83"/>
      <c r="G3" s="84"/>
      <c r="H3" s="84"/>
      <c r="I3" s="83"/>
      <c r="J3" s="83"/>
      <c r="K3" s="83"/>
      <c r="L3" s="84"/>
      <c r="M3" s="84"/>
      <c r="N3" s="84"/>
      <c r="O3" s="84"/>
      <c r="P3" s="84"/>
      <c r="Q3" s="84"/>
      <c r="R3" s="84"/>
      <c r="S3" s="84"/>
      <c r="T3" s="84"/>
    </row>
    <row r="4" spans="1:27" ht="23.45" customHeight="1" x14ac:dyDescent="0.45">
      <c r="A4" s="85"/>
      <c r="B4" s="85"/>
      <c r="C4" s="61"/>
      <c r="D4" s="448" t="s">
        <v>2</v>
      </c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  <c r="P4" s="448"/>
      <c r="Q4" s="448"/>
      <c r="R4" s="448"/>
      <c r="S4" s="448"/>
      <c r="T4" s="448"/>
    </row>
    <row r="5" spans="1:27" ht="23.45" customHeight="1" x14ac:dyDescent="0.45">
      <c r="A5" s="85"/>
      <c r="B5" s="85"/>
      <c r="C5" s="61"/>
      <c r="D5" s="355"/>
      <c r="E5" s="355"/>
      <c r="F5" s="355"/>
      <c r="G5" s="355"/>
      <c r="H5" s="355"/>
      <c r="I5" s="355"/>
      <c r="J5" s="355"/>
      <c r="K5" s="355"/>
      <c r="L5" s="455" t="s">
        <v>48</v>
      </c>
      <c r="M5" s="455"/>
      <c r="N5" s="455"/>
      <c r="O5" s="355"/>
      <c r="P5" s="355"/>
      <c r="Q5" s="355"/>
      <c r="R5" s="355"/>
      <c r="S5" s="355"/>
      <c r="T5" s="355"/>
    </row>
    <row r="6" spans="1:27" ht="21.6" customHeight="1" x14ac:dyDescent="0.45">
      <c r="A6" s="85"/>
      <c r="B6" s="85"/>
      <c r="C6" s="61"/>
      <c r="D6" s="86" t="s">
        <v>44</v>
      </c>
      <c r="E6" s="61"/>
      <c r="F6" s="86" t="s">
        <v>94</v>
      </c>
      <c r="G6" s="86"/>
      <c r="H6" s="251" t="s">
        <v>102</v>
      </c>
      <c r="I6" s="61"/>
      <c r="J6" s="86" t="s">
        <v>160</v>
      </c>
      <c r="K6" s="61"/>
      <c r="L6" s="454"/>
      <c r="M6" s="454"/>
      <c r="N6" s="454"/>
      <c r="O6" s="86"/>
      <c r="P6" s="4" t="s">
        <v>92</v>
      </c>
      <c r="Q6" s="86"/>
      <c r="R6" s="4"/>
      <c r="S6" s="86"/>
      <c r="T6" s="57"/>
    </row>
    <row r="7" spans="1:27" ht="21.6" customHeight="1" x14ac:dyDescent="0.45">
      <c r="A7" s="85"/>
      <c r="B7" s="85"/>
      <c r="C7" s="61"/>
      <c r="D7" s="86" t="s">
        <v>93</v>
      </c>
      <c r="E7" s="61"/>
      <c r="F7" s="67" t="s">
        <v>202</v>
      </c>
      <c r="G7" s="86"/>
      <c r="H7" s="251" t="s">
        <v>104</v>
      </c>
      <c r="I7" s="61"/>
      <c r="J7" s="86" t="s">
        <v>161</v>
      </c>
      <c r="K7" s="61"/>
      <c r="L7" s="251" t="s">
        <v>148</v>
      </c>
      <c r="M7" s="57"/>
      <c r="N7" s="86"/>
      <c r="O7" s="86"/>
      <c r="P7" s="4" t="s">
        <v>95</v>
      </c>
      <c r="Q7" s="86"/>
      <c r="R7" s="4" t="s">
        <v>96</v>
      </c>
      <c r="S7" s="86"/>
      <c r="T7" s="86" t="s">
        <v>92</v>
      </c>
    </row>
    <row r="8" spans="1:27" ht="21.6" customHeight="1" x14ac:dyDescent="0.45">
      <c r="A8" s="85"/>
      <c r="B8" s="61" t="s">
        <v>7</v>
      </c>
      <c r="C8" s="61"/>
      <c r="D8" s="86" t="s">
        <v>97</v>
      </c>
      <c r="E8" s="61"/>
      <c r="F8" s="67" t="s">
        <v>201</v>
      </c>
      <c r="G8" s="86"/>
      <c r="H8" s="251" t="s">
        <v>98</v>
      </c>
      <c r="I8" s="61"/>
      <c r="J8" s="86" t="s">
        <v>162</v>
      </c>
      <c r="K8" s="61"/>
      <c r="L8" s="251" t="s">
        <v>149</v>
      </c>
      <c r="M8" s="251"/>
      <c r="N8" s="251" t="s">
        <v>203</v>
      </c>
      <c r="O8" s="86"/>
      <c r="P8" s="4" t="s">
        <v>99</v>
      </c>
      <c r="Q8" s="86"/>
      <c r="R8" s="4" t="s">
        <v>100</v>
      </c>
      <c r="S8" s="86"/>
      <c r="T8" s="67" t="s">
        <v>95</v>
      </c>
    </row>
    <row r="9" spans="1:27" ht="21.6" customHeight="1" x14ac:dyDescent="0.45">
      <c r="A9" s="57"/>
      <c r="B9" s="57"/>
      <c r="C9" s="61"/>
      <c r="D9" s="449" t="s">
        <v>10</v>
      </c>
      <c r="E9" s="449"/>
      <c r="F9" s="449"/>
      <c r="G9" s="449"/>
      <c r="H9" s="449"/>
      <c r="I9" s="449"/>
      <c r="J9" s="449"/>
      <c r="K9" s="449"/>
      <c r="L9" s="449"/>
      <c r="M9" s="449"/>
      <c r="N9" s="449"/>
      <c r="O9" s="449"/>
      <c r="P9" s="449"/>
      <c r="Q9" s="449"/>
      <c r="R9" s="449"/>
      <c r="S9" s="449"/>
      <c r="T9" s="449"/>
    </row>
    <row r="10" spans="1:27" ht="21.6" customHeight="1" x14ac:dyDescent="0.45">
      <c r="A10" s="71" t="s">
        <v>277</v>
      </c>
      <c r="B10" s="7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</row>
    <row r="11" spans="1:27" ht="21.6" customHeight="1" x14ac:dyDescent="0.45">
      <c r="A11" s="276" t="s">
        <v>204</v>
      </c>
      <c r="B11" s="276"/>
      <c r="C11" s="264"/>
      <c r="D11" s="278">
        <v>1005000</v>
      </c>
      <c r="E11" s="356"/>
      <c r="F11" s="278">
        <v>348597</v>
      </c>
      <c r="G11" s="356"/>
      <c r="H11" s="278">
        <v>-42012</v>
      </c>
      <c r="I11" s="356"/>
      <c r="J11" s="356">
        <v>18010</v>
      </c>
      <c r="K11" s="356"/>
      <c r="L11" s="278">
        <v>13800</v>
      </c>
      <c r="M11" s="278"/>
      <c r="N11" s="278">
        <v>139465</v>
      </c>
      <c r="O11" s="356"/>
      <c r="P11" s="278">
        <f>SUM(D11:N11)</f>
        <v>1482860</v>
      </c>
      <c r="Q11" s="356"/>
      <c r="R11" s="278">
        <v>51239</v>
      </c>
      <c r="S11" s="356"/>
      <c r="T11" s="278">
        <f>SUM(P11:R11)</f>
        <v>1534099</v>
      </c>
      <c r="U11" s="356"/>
      <c r="V11" s="278"/>
      <c r="W11" s="356"/>
      <c r="Z11" s="101"/>
      <c r="AA11" s="101"/>
    </row>
    <row r="12" spans="1:27" ht="11.1" customHeight="1" x14ac:dyDescent="0.45">
      <c r="A12" s="91"/>
      <c r="B12" s="91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</row>
    <row r="13" spans="1:27" ht="21.6" customHeight="1" x14ac:dyDescent="0.45">
      <c r="A13" s="91" t="s">
        <v>107</v>
      </c>
      <c r="B13" s="91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</row>
    <row r="14" spans="1:27" ht="21.6" customHeight="1" x14ac:dyDescent="0.45">
      <c r="A14" s="94" t="s">
        <v>247</v>
      </c>
      <c r="B14" s="85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</row>
    <row r="15" spans="1:27" ht="21.6" customHeight="1" x14ac:dyDescent="0.45">
      <c r="A15" s="87" t="s">
        <v>228</v>
      </c>
      <c r="B15" s="85"/>
      <c r="C15" s="66"/>
      <c r="D15" s="66">
        <v>110000</v>
      </c>
      <c r="E15" s="66"/>
      <c r="F15" s="66">
        <v>874500</v>
      </c>
      <c r="G15" s="66"/>
      <c r="H15" s="66">
        <v>0</v>
      </c>
      <c r="I15" s="66"/>
      <c r="J15" s="66">
        <v>0</v>
      </c>
      <c r="K15" s="66"/>
      <c r="L15" s="66">
        <v>0</v>
      </c>
      <c r="M15" s="66"/>
      <c r="N15" s="66">
        <v>0</v>
      </c>
      <c r="O15" s="66"/>
      <c r="P15" s="273">
        <f>SUM(D15:N15)</f>
        <v>984500</v>
      </c>
      <c r="Q15" s="66"/>
      <c r="R15" s="66">
        <v>0</v>
      </c>
      <c r="S15" s="66"/>
      <c r="T15" s="66">
        <f>SUM(P15:R15)</f>
        <v>984500</v>
      </c>
    </row>
    <row r="16" spans="1:27" ht="21.6" customHeight="1" x14ac:dyDescent="0.45">
      <c r="A16" s="411" t="s">
        <v>209</v>
      </c>
      <c r="B16" s="61"/>
      <c r="C16" s="66"/>
      <c r="D16" s="66">
        <v>21505</v>
      </c>
      <c r="E16" s="66"/>
      <c r="F16" s="66">
        <v>21505</v>
      </c>
      <c r="G16" s="66"/>
      <c r="H16" s="66">
        <v>0</v>
      </c>
      <c r="I16" s="66"/>
      <c r="J16" s="66">
        <v>0</v>
      </c>
      <c r="K16" s="66"/>
      <c r="L16" s="66">
        <v>0</v>
      </c>
      <c r="M16" s="66"/>
      <c r="N16" s="66">
        <v>0</v>
      </c>
      <c r="O16" s="66"/>
      <c r="P16" s="273">
        <f>SUM(D16:N16)</f>
        <v>43010</v>
      </c>
      <c r="Q16" s="66"/>
      <c r="R16" s="66">
        <v>0</v>
      </c>
      <c r="S16" s="66"/>
      <c r="T16" s="66">
        <f>SUM(P16:R16)</f>
        <v>43010</v>
      </c>
    </row>
    <row r="17" spans="1:22" ht="21.6" customHeight="1" x14ac:dyDescent="0.45">
      <c r="A17" s="85" t="s">
        <v>163</v>
      </c>
      <c r="B17" s="61">
        <v>9</v>
      </c>
      <c r="C17" s="66"/>
      <c r="D17" s="66">
        <v>0</v>
      </c>
      <c r="E17" s="66"/>
      <c r="F17" s="66">
        <v>14475</v>
      </c>
      <c r="G17" s="66"/>
      <c r="H17" s="66">
        <v>0</v>
      </c>
      <c r="I17" s="66"/>
      <c r="J17" s="66">
        <v>-5465</v>
      </c>
      <c r="K17" s="66"/>
      <c r="L17" s="66">
        <v>0</v>
      </c>
      <c r="M17" s="66"/>
      <c r="N17" s="66">
        <v>0</v>
      </c>
      <c r="O17" s="66"/>
      <c r="P17" s="273">
        <f t="shared" ref="P17:P18" si="0">SUM(D17:N17)</f>
        <v>9010</v>
      </c>
      <c r="Q17" s="66"/>
      <c r="R17" s="66">
        <v>0</v>
      </c>
      <c r="S17" s="66"/>
      <c r="T17" s="66">
        <f>SUM(P17:R17)</f>
        <v>9010</v>
      </c>
    </row>
    <row r="18" spans="1:22" ht="21.6" customHeight="1" x14ac:dyDescent="0.45">
      <c r="A18" s="85" t="s">
        <v>251</v>
      </c>
      <c r="B18" s="61">
        <v>12</v>
      </c>
      <c r="C18" s="66"/>
      <c r="D18" s="66">
        <v>0</v>
      </c>
      <c r="E18" s="66"/>
      <c r="F18" s="66">
        <v>0</v>
      </c>
      <c r="G18" s="66"/>
      <c r="H18" s="66">
        <v>0</v>
      </c>
      <c r="I18" s="66"/>
      <c r="J18" s="66">
        <v>0</v>
      </c>
      <c r="K18" s="66"/>
      <c r="L18" s="66">
        <v>0</v>
      </c>
      <c r="M18" s="66"/>
      <c r="N18" s="66">
        <v>-61620</v>
      </c>
      <c r="O18" s="66"/>
      <c r="P18" s="273">
        <f t="shared" si="0"/>
        <v>-61620</v>
      </c>
      <c r="Q18" s="66"/>
      <c r="R18" s="66">
        <v>0</v>
      </c>
      <c r="S18" s="66"/>
      <c r="T18" s="66">
        <f>SUM(P18:R18)</f>
        <v>-61620</v>
      </c>
    </row>
    <row r="19" spans="1:22" ht="21.6" customHeight="1" x14ac:dyDescent="0.45">
      <c r="A19" s="94" t="s">
        <v>248</v>
      </c>
      <c r="B19" s="91"/>
      <c r="C19" s="69"/>
      <c r="D19" s="96">
        <f>SUM(D15:D18)</f>
        <v>131505</v>
      </c>
      <c r="E19" s="69"/>
      <c r="F19" s="96">
        <f>SUM(F15:F18)</f>
        <v>910480</v>
      </c>
      <c r="G19" s="69"/>
      <c r="H19" s="96">
        <f>SUM(H15:H18)</f>
        <v>0</v>
      </c>
      <c r="I19" s="69"/>
      <c r="J19" s="96">
        <f>SUM(J15:J18)</f>
        <v>-5465</v>
      </c>
      <c r="K19" s="69"/>
      <c r="L19" s="96">
        <f>SUM(L15:L18)</f>
        <v>0</v>
      </c>
      <c r="M19" s="69"/>
      <c r="N19" s="96">
        <f>SUM(N15:N18)</f>
        <v>-61620</v>
      </c>
      <c r="O19" s="69"/>
      <c r="P19" s="96">
        <f>SUM(P15:P18)</f>
        <v>974900</v>
      </c>
      <c r="Q19" s="69"/>
      <c r="R19" s="96">
        <f>SUM(R15:R18)</f>
        <v>0</v>
      </c>
      <c r="S19" s="69"/>
      <c r="T19" s="96">
        <f>SUM(T15:T18)</f>
        <v>974900</v>
      </c>
    </row>
    <row r="20" spans="1:22" ht="11.1" customHeight="1" x14ac:dyDescent="0.45">
      <c r="A20" s="94"/>
      <c r="B20" s="91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</row>
    <row r="21" spans="1:22" ht="21.6" customHeight="1" x14ac:dyDescent="0.45">
      <c r="A21" s="94" t="s">
        <v>219</v>
      </c>
      <c r="B21" s="91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</row>
    <row r="22" spans="1:22" ht="21.6" customHeight="1" x14ac:dyDescent="0.45">
      <c r="A22" t="s">
        <v>220</v>
      </c>
      <c r="B22" s="91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</row>
    <row r="23" spans="1:22" ht="21.6" customHeight="1" x14ac:dyDescent="0.45">
      <c r="A23" t="s">
        <v>221</v>
      </c>
      <c r="B23" s="91"/>
      <c r="C23" s="69"/>
      <c r="D23" s="66">
        <v>0</v>
      </c>
      <c r="E23" s="66"/>
      <c r="F23" s="66">
        <v>0</v>
      </c>
      <c r="G23" s="66"/>
      <c r="H23" s="66">
        <v>0</v>
      </c>
      <c r="I23" s="66"/>
      <c r="J23" s="66">
        <v>0</v>
      </c>
      <c r="K23" s="66"/>
      <c r="L23" s="66">
        <v>0</v>
      </c>
      <c r="M23" s="66"/>
      <c r="N23" s="66">
        <v>-22185</v>
      </c>
      <c r="O23" s="66"/>
      <c r="P23" s="66">
        <f t="shared" ref="P23:P25" si="1">SUM(D23:N23)</f>
        <v>-22185</v>
      </c>
      <c r="Q23" s="66"/>
      <c r="R23" s="66">
        <v>-10665</v>
      </c>
      <c r="S23" s="66"/>
      <c r="T23" s="66">
        <f>SUM(P23:R23)</f>
        <v>-32850</v>
      </c>
    </row>
    <row r="24" spans="1:22" ht="21.6" customHeight="1" x14ac:dyDescent="0.45">
      <c r="A24" t="s">
        <v>220</v>
      </c>
      <c r="B24" s="91"/>
      <c r="C24" s="69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</row>
    <row r="25" spans="1:22" ht="21.6" customHeight="1" x14ac:dyDescent="0.45">
      <c r="A25" t="s">
        <v>254</v>
      </c>
      <c r="B25" s="91"/>
      <c r="C25" s="69"/>
      <c r="D25" s="95">
        <v>0</v>
      </c>
      <c r="E25" s="66"/>
      <c r="F25" s="66">
        <v>0</v>
      </c>
      <c r="G25" s="66"/>
      <c r="H25" s="66">
        <v>0</v>
      </c>
      <c r="I25" s="66"/>
      <c r="J25" s="66">
        <v>0</v>
      </c>
      <c r="K25" s="66"/>
      <c r="L25" s="95">
        <v>0</v>
      </c>
      <c r="M25" s="66"/>
      <c r="N25" s="66">
        <v>0</v>
      </c>
      <c r="O25" s="66"/>
      <c r="P25" s="95">
        <f t="shared" si="1"/>
        <v>0</v>
      </c>
      <c r="Q25" s="66"/>
      <c r="R25" s="95">
        <v>388327</v>
      </c>
      <c r="S25" s="66"/>
      <c r="T25" s="66">
        <f t="shared" ref="T25" si="2">SUM(P25:R25)</f>
        <v>388327</v>
      </c>
    </row>
    <row r="26" spans="1:22" ht="21.6" customHeight="1" x14ac:dyDescent="0.45">
      <c r="A26" s="327" t="s">
        <v>222</v>
      </c>
      <c r="B26" s="91"/>
      <c r="C26" s="69"/>
      <c r="D26" s="69">
        <f>SUM(D23:D25)</f>
        <v>0</v>
      </c>
      <c r="E26" s="69"/>
      <c r="F26" s="96">
        <f>SUM(F23:F25)</f>
        <v>0</v>
      </c>
      <c r="G26" s="69"/>
      <c r="H26" s="96">
        <f>SUM(H23:H25)</f>
        <v>0</v>
      </c>
      <c r="I26" s="69"/>
      <c r="J26" s="362">
        <f>SUM(J23:J25)</f>
        <v>0</v>
      </c>
      <c r="K26" s="69"/>
      <c r="L26" s="69">
        <f>SUM(L23:L25)</f>
        <v>0</v>
      </c>
      <c r="M26" s="69"/>
      <c r="N26" s="96">
        <f>SUM(N23:N25)</f>
        <v>-22185</v>
      </c>
      <c r="O26" s="69"/>
      <c r="P26" s="69">
        <f>SUM(P23:P25)</f>
        <v>-22185</v>
      </c>
      <c r="Q26" s="69"/>
      <c r="R26" s="69">
        <f>SUM(R23:R25)</f>
        <v>377662</v>
      </c>
      <c r="S26" s="69"/>
      <c r="T26" s="362">
        <f>SUM(T23:T25)</f>
        <v>355477</v>
      </c>
    </row>
    <row r="27" spans="1:22" ht="21.6" customHeight="1" x14ac:dyDescent="0.45">
      <c r="A27" s="91" t="s">
        <v>115</v>
      </c>
      <c r="B27" s="91"/>
      <c r="C27" s="69"/>
      <c r="D27" s="96">
        <f>D19+D26</f>
        <v>131505</v>
      </c>
      <c r="E27" s="69"/>
      <c r="F27" s="68">
        <f>F19+F26</f>
        <v>910480</v>
      </c>
      <c r="G27" s="69"/>
      <c r="H27" s="68">
        <f>H19+H26</f>
        <v>0</v>
      </c>
      <c r="I27" s="69"/>
      <c r="J27" s="96">
        <f>J19+J26</f>
        <v>-5465</v>
      </c>
      <c r="K27" s="69"/>
      <c r="L27" s="96">
        <f>L19+L26</f>
        <v>0</v>
      </c>
      <c r="M27" s="69"/>
      <c r="N27" s="68">
        <f>N19+N26</f>
        <v>-83805</v>
      </c>
      <c r="O27" s="69"/>
      <c r="P27" s="96">
        <f>P19+P26</f>
        <v>952715</v>
      </c>
      <c r="Q27" s="69"/>
      <c r="R27" s="96">
        <f>R19+R26</f>
        <v>377662</v>
      </c>
      <c r="S27" s="69"/>
      <c r="T27" s="96">
        <f>T19+T26</f>
        <v>1330377</v>
      </c>
    </row>
    <row r="28" spans="1:22" ht="11.1" customHeight="1" x14ac:dyDescent="0.45">
      <c r="A28" s="91"/>
      <c r="B28" s="91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</row>
    <row r="29" spans="1:22" ht="21.6" customHeight="1" x14ac:dyDescent="0.45">
      <c r="A29" s="91" t="s">
        <v>182</v>
      </c>
      <c r="B29" s="91"/>
      <c r="C29" s="88"/>
      <c r="D29" s="69"/>
      <c r="E29" s="88"/>
      <c r="F29" s="69"/>
      <c r="G29" s="69"/>
      <c r="H29" s="69"/>
      <c r="I29" s="88"/>
      <c r="J29" s="88"/>
      <c r="K29" s="88"/>
      <c r="L29" s="69"/>
      <c r="M29" s="69"/>
      <c r="N29" s="69"/>
      <c r="O29" s="69"/>
      <c r="P29" s="69"/>
      <c r="Q29" s="69"/>
      <c r="R29" s="69"/>
      <c r="S29" s="69"/>
      <c r="T29" s="69"/>
    </row>
    <row r="30" spans="1:22" ht="21.6" customHeight="1" x14ac:dyDescent="0.45">
      <c r="A30" s="87" t="s">
        <v>191</v>
      </c>
      <c r="B30" s="87"/>
      <c r="C30" s="89"/>
      <c r="D30" s="14">
        <v>0</v>
      </c>
      <c r="E30" s="89"/>
      <c r="F30" s="14">
        <v>0</v>
      </c>
      <c r="G30" s="14"/>
      <c r="H30" s="14">
        <v>0</v>
      </c>
      <c r="I30" s="89"/>
      <c r="J30" s="89">
        <v>0</v>
      </c>
      <c r="K30" s="89"/>
      <c r="L30" s="245">
        <v>0</v>
      </c>
      <c r="M30" s="14"/>
      <c r="N30" s="14">
        <v>136823</v>
      </c>
      <c r="O30" s="14"/>
      <c r="P30" s="14">
        <f t="shared" ref="P30" si="3">SUM(D30:N30)</f>
        <v>136823</v>
      </c>
      <c r="Q30" s="14"/>
      <c r="R30" s="14">
        <v>13714</v>
      </c>
      <c r="S30" s="14"/>
      <c r="T30" s="14">
        <f>SUM(P30:R30)</f>
        <v>150537</v>
      </c>
      <c r="U30" s="24"/>
      <c r="V30" s="116"/>
    </row>
    <row r="31" spans="1:22" ht="21.6" customHeight="1" x14ac:dyDescent="0.45">
      <c r="A31" s="87" t="s">
        <v>101</v>
      </c>
      <c r="B31" s="87"/>
      <c r="C31" s="89"/>
      <c r="D31" s="14">
        <v>0</v>
      </c>
      <c r="E31" s="89"/>
      <c r="F31" s="14">
        <v>0</v>
      </c>
      <c r="G31" s="14"/>
      <c r="H31" s="14">
        <v>0</v>
      </c>
      <c r="I31" s="89"/>
      <c r="J31" s="89">
        <v>0</v>
      </c>
      <c r="K31" s="89"/>
      <c r="L31" s="245">
        <v>0</v>
      </c>
      <c r="M31" s="14"/>
      <c r="N31" s="14">
        <v>0</v>
      </c>
      <c r="O31" s="14"/>
      <c r="P31" s="14">
        <v>0</v>
      </c>
      <c r="Q31" s="14"/>
      <c r="R31" s="14">
        <v>0</v>
      </c>
      <c r="S31" s="14"/>
      <c r="T31" s="14">
        <v>0</v>
      </c>
      <c r="V31" s="116"/>
    </row>
    <row r="32" spans="1:22" ht="21.6" customHeight="1" x14ac:dyDescent="0.45">
      <c r="A32" s="56" t="s">
        <v>183</v>
      </c>
      <c r="B32" s="56"/>
      <c r="C32" s="88"/>
      <c r="D32" s="74">
        <f>SUM(D30:D31)</f>
        <v>0</v>
      </c>
      <c r="E32" s="88"/>
      <c r="F32" s="74">
        <f>SUM(F30:F31)</f>
        <v>0</v>
      </c>
      <c r="G32" s="72"/>
      <c r="H32" s="74">
        <f>SUM(H30:H31)</f>
        <v>0</v>
      </c>
      <c r="I32" s="88"/>
      <c r="J32" s="357">
        <f>SUM(J30:J31)</f>
        <v>0</v>
      </c>
      <c r="K32" s="88"/>
      <c r="L32" s="74">
        <f>SUM(L30:L31)</f>
        <v>0</v>
      </c>
      <c r="M32" s="72"/>
      <c r="N32" s="74">
        <f>SUM(N30:N31)</f>
        <v>136823</v>
      </c>
      <c r="O32" s="72"/>
      <c r="P32" s="74">
        <f>SUM(P30:P31)</f>
        <v>136823</v>
      </c>
      <c r="Q32" s="72"/>
      <c r="R32" s="74">
        <f>SUM(R30:R31)</f>
        <v>13714</v>
      </c>
      <c r="S32" s="72"/>
      <c r="T32" s="74">
        <f>SUM(T30:T31)</f>
        <v>150537</v>
      </c>
      <c r="U32" s="24"/>
    </row>
    <row r="33" spans="1:21" ht="11.1" customHeight="1" x14ac:dyDescent="0.45">
      <c r="A33" s="56"/>
      <c r="B33" s="56"/>
      <c r="C33" s="88"/>
      <c r="D33" s="69"/>
      <c r="E33" s="88"/>
      <c r="F33" s="69"/>
      <c r="G33" s="72"/>
      <c r="H33" s="72"/>
      <c r="I33" s="88"/>
      <c r="J33" s="88"/>
      <c r="K33" s="88"/>
      <c r="L33" s="72"/>
      <c r="M33" s="72"/>
      <c r="N33" s="72"/>
      <c r="O33" s="72"/>
      <c r="P33" s="72"/>
      <c r="Q33" s="72"/>
      <c r="R33" s="72"/>
      <c r="S33" s="72"/>
      <c r="T33" s="72"/>
    </row>
    <row r="34" spans="1:21" ht="21.6" customHeight="1" thickBot="1" x14ac:dyDescent="0.5">
      <c r="A34" s="71" t="s">
        <v>276</v>
      </c>
      <c r="B34" s="71"/>
      <c r="C34" s="88"/>
      <c r="D34" s="90">
        <f>SUM(D11,D27,D32)</f>
        <v>1136505</v>
      </c>
      <c r="E34" s="88"/>
      <c r="F34" s="90">
        <f>SUM(F11,F27,F32)</f>
        <v>1259077</v>
      </c>
      <c r="G34" s="72"/>
      <c r="H34" s="90">
        <f>SUM(H11,H27,H32)</f>
        <v>-42012</v>
      </c>
      <c r="I34" s="88"/>
      <c r="J34" s="358">
        <f>SUM(J11,J27,J32)</f>
        <v>12545</v>
      </c>
      <c r="K34" s="88"/>
      <c r="L34" s="90">
        <f>SUM(L11,L27,L32)</f>
        <v>13800</v>
      </c>
      <c r="M34" s="72"/>
      <c r="N34" s="90">
        <f>SUM(N11,N27,N32)</f>
        <v>192483</v>
      </c>
      <c r="O34" s="72"/>
      <c r="P34" s="90">
        <f>SUM(P11,P27,P32)</f>
        <v>2572398</v>
      </c>
      <c r="Q34" s="72"/>
      <c r="R34" s="90">
        <f>SUM(R11,R27,R32)</f>
        <v>442615</v>
      </c>
      <c r="S34" s="72"/>
      <c r="T34" s="90">
        <f>SUM(T11,T27,T32)</f>
        <v>3015013</v>
      </c>
      <c r="U34" s="24"/>
    </row>
    <row r="35" spans="1:21" ht="22.7" customHeight="1" thickTop="1" x14ac:dyDescent="0.45">
      <c r="O35" s="72"/>
    </row>
    <row r="36" spans="1:21" x14ac:dyDescent="0.45">
      <c r="N36" s="323"/>
      <c r="O36" s="323"/>
      <c r="P36" s="323"/>
      <c r="Q36" s="323"/>
      <c r="R36" s="323"/>
      <c r="T36" s="244"/>
    </row>
    <row r="37" spans="1:21" x14ac:dyDescent="0.45">
      <c r="G37" s="324"/>
      <c r="H37" s="324"/>
      <c r="L37" s="324"/>
      <c r="M37" s="324"/>
      <c r="N37" s="324"/>
      <c r="O37" s="324"/>
      <c r="P37" s="324"/>
      <c r="Q37" s="324"/>
      <c r="R37" s="325"/>
      <c r="S37" s="324"/>
      <c r="T37" s="324"/>
    </row>
    <row r="38" spans="1:21" x14ac:dyDescent="0.45">
      <c r="G38" s="326"/>
      <c r="H38" s="326"/>
      <c r="L38" s="245"/>
      <c r="M38" s="326"/>
      <c r="N38" s="326"/>
      <c r="O38" s="326"/>
      <c r="P38" s="326"/>
      <c r="Q38" s="326"/>
      <c r="R38" s="245"/>
      <c r="S38" s="326"/>
      <c r="T38" s="326"/>
    </row>
    <row r="39" spans="1:21" x14ac:dyDescent="0.45">
      <c r="L39" s="245"/>
      <c r="P39" s="243"/>
      <c r="R39" s="243"/>
    </row>
  </sheetData>
  <mergeCells count="5">
    <mergeCell ref="A1:H1"/>
    <mergeCell ref="D4:T4"/>
    <mergeCell ref="L6:N6"/>
    <mergeCell ref="D9:T9"/>
    <mergeCell ref="L5:N5"/>
  </mergeCells>
  <pageMargins left="0.7" right="0.7" top="0.5" bottom="0.5" header="0.5" footer="0.5"/>
  <pageSetup paperSize="9" scale="71" firstPageNumber="10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39"/>
  <sheetViews>
    <sheetView view="pageBreakPreview" topLeftCell="B20" zoomScale="90" zoomScaleNormal="70" zoomScaleSheetLayoutView="90" workbookViewId="0">
      <selection activeCell="H42" sqref="H42"/>
    </sheetView>
  </sheetViews>
  <sheetFormatPr defaultColWidth="9.140625" defaultRowHeight="21.75" x14ac:dyDescent="0.45"/>
  <cols>
    <col min="1" max="1" width="55.85546875" style="59" customWidth="1"/>
    <col min="2" max="2" width="9.5703125" style="93" customWidth="1"/>
    <col min="3" max="3" width="1.7109375" style="59" customWidth="1"/>
    <col min="4" max="4" width="15.85546875" style="59" customWidth="1"/>
    <col min="5" max="5" width="1.7109375" style="59" customWidth="1"/>
    <col min="6" max="6" width="15.85546875" style="59" customWidth="1"/>
    <col min="7" max="7" width="1.7109375" style="59" customWidth="1"/>
    <col min="8" max="8" width="17.140625" style="59" customWidth="1"/>
    <col min="9" max="9" width="1.7109375" style="59" customWidth="1"/>
    <col min="10" max="10" width="19.42578125" style="59" customWidth="1"/>
    <col min="11" max="11" width="1.7109375" style="59" customWidth="1"/>
    <col min="12" max="12" width="15.85546875" style="59" customWidth="1"/>
    <col min="13" max="13" width="1.7109375" style="59" customWidth="1"/>
    <col min="14" max="14" width="14.5703125" style="59" customWidth="1"/>
    <col min="15" max="15" width="1.7109375" style="59" customWidth="1"/>
    <col min="16" max="16" width="14.5703125" style="59" customWidth="1"/>
    <col min="17" max="17" width="1.7109375" style="59" customWidth="1"/>
    <col min="18" max="18" width="15.140625" style="59" customWidth="1"/>
    <col min="19" max="19" width="1.7109375" style="59" customWidth="1"/>
    <col min="20" max="20" width="22" style="59" hidden="1" customWidth="1"/>
    <col min="21" max="21" width="1.140625" style="59" hidden="1" customWidth="1"/>
    <col min="22" max="22" width="17.5703125" style="59" customWidth="1"/>
    <col min="23" max="23" width="1.7109375" style="59" customWidth="1"/>
    <col min="24" max="24" width="14.42578125" style="59" customWidth="1"/>
    <col min="25" max="25" width="14" bestFit="1" customWidth="1"/>
    <col min="26" max="26" width="14.5703125" bestFit="1" customWidth="1"/>
    <col min="31" max="31" width="10.140625" bestFit="1" customWidth="1"/>
  </cols>
  <sheetData>
    <row r="1" spans="1:24" ht="23.45" customHeight="1" x14ac:dyDescent="0.5">
      <c r="A1" s="445" t="s">
        <v>168</v>
      </c>
      <c r="B1" s="445"/>
      <c r="C1" s="445"/>
      <c r="D1" s="445"/>
      <c r="E1" s="445"/>
      <c r="F1" s="445"/>
      <c r="G1" s="445"/>
      <c r="H1" s="445"/>
      <c r="I1" s="127"/>
      <c r="J1" s="127"/>
      <c r="K1" s="127"/>
      <c r="L1" s="127"/>
      <c r="M1" s="58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</row>
    <row r="2" spans="1:24" ht="23.45" customHeight="1" x14ac:dyDescent="0.5">
      <c r="A2" s="354" t="s">
        <v>181</v>
      </c>
      <c r="B2" s="360"/>
      <c r="C2" s="83"/>
      <c r="D2" s="428"/>
      <c r="E2" s="83"/>
      <c r="F2" s="83"/>
      <c r="G2" s="84"/>
      <c r="H2" s="84"/>
      <c r="I2" s="84"/>
      <c r="J2" s="84"/>
      <c r="K2" s="84"/>
      <c r="L2" s="84"/>
      <c r="M2" s="83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</row>
    <row r="3" spans="1:24" ht="23.45" customHeight="1" x14ac:dyDescent="0.5">
      <c r="A3" s="354"/>
      <c r="B3" s="360"/>
      <c r="C3" s="83"/>
      <c r="D3" s="83"/>
      <c r="E3" s="83"/>
      <c r="F3" s="83"/>
      <c r="G3" s="84"/>
      <c r="H3" s="84"/>
      <c r="I3" s="84"/>
      <c r="J3" s="84"/>
      <c r="K3" s="84"/>
      <c r="L3" s="84"/>
      <c r="M3" s="83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</row>
    <row r="4" spans="1:24" ht="23.45" customHeight="1" x14ac:dyDescent="0.45">
      <c r="A4" s="85"/>
      <c r="B4" s="61"/>
      <c r="C4" s="61"/>
      <c r="D4" s="448" t="s">
        <v>2</v>
      </c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448"/>
      <c r="P4" s="448"/>
      <c r="Q4" s="448"/>
      <c r="R4" s="448"/>
      <c r="S4" s="448"/>
      <c r="T4" s="448"/>
      <c r="U4" s="448"/>
      <c r="V4" s="448"/>
      <c r="W4" s="448"/>
      <c r="X4" s="448"/>
    </row>
    <row r="5" spans="1:24" ht="23.45" customHeight="1" x14ac:dyDescent="0.45">
      <c r="A5" s="85"/>
      <c r="B5" s="61"/>
      <c r="C5" s="61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455" t="s">
        <v>48</v>
      </c>
      <c r="O5" s="455"/>
      <c r="P5" s="455"/>
      <c r="Q5" s="355"/>
      <c r="R5" s="355"/>
      <c r="S5" s="355"/>
      <c r="T5" s="355"/>
      <c r="U5" s="355"/>
      <c r="V5" s="355"/>
      <c r="W5" s="355"/>
      <c r="X5" s="355"/>
    </row>
    <row r="6" spans="1:24" ht="21.6" customHeight="1" x14ac:dyDescent="0.45">
      <c r="A6" s="85"/>
      <c r="B6" s="61"/>
      <c r="C6" s="61"/>
      <c r="D6" s="86" t="s">
        <v>44</v>
      </c>
      <c r="E6" s="61"/>
      <c r="F6" s="86" t="s">
        <v>94</v>
      </c>
      <c r="G6" s="86"/>
      <c r="H6" s="251" t="s">
        <v>102</v>
      </c>
      <c r="I6" s="86"/>
      <c r="J6" s="251" t="s">
        <v>264</v>
      </c>
      <c r="K6" s="86"/>
      <c r="L6" s="251" t="s">
        <v>160</v>
      </c>
      <c r="M6" s="61"/>
      <c r="N6" s="454"/>
      <c r="O6" s="454"/>
      <c r="P6" s="454"/>
      <c r="Q6" s="86"/>
      <c r="R6" s="4" t="s">
        <v>92</v>
      </c>
      <c r="S6" s="86"/>
      <c r="T6" s="251" t="s">
        <v>103</v>
      </c>
      <c r="U6" s="86"/>
      <c r="V6" s="4"/>
      <c r="W6" s="86"/>
      <c r="X6" s="57"/>
    </row>
    <row r="7" spans="1:24" ht="21.6" customHeight="1" x14ac:dyDescent="0.45">
      <c r="A7" s="85"/>
      <c r="B7" s="61"/>
      <c r="C7" s="61"/>
      <c r="D7" s="86" t="s">
        <v>93</v>
      </c>
      <c r="E7" s="61"/>
      <c r="F7" s="67" t="s">
        <v>202</v>
      </c>
      <c r="G7" s="86"/>
      <c r="H7" s="251" t="s">
        <v>104</v>
      </c>
      <c r="I7" s="86"/>
      <c r="J7" s="251" t="s">
        <v>256</v>
      </c>
      <c r="K7" s="86"/>
      <c r="L7" s="251" t="s">
        <v>161</v>
      </c>
      <c r="M7" s="61"/>
      <c r="N7" s="251" t="s">
        <v>148</v>
      </c>
      <c r="O7" s="57"/>
      <c r="P7" s="86"/>
      <c r="Q7" s="86"/>
      <c r="R7" s="4" t="s">
        <v>95</v>
      </c>
      <c r="S7" s="86"/>
      <c r="T7" s="251" t="s">
        <v>105</v>
      </c>
      <c r="U7" s="86"/>
      <c r="V7" s="4" t="s">
        <v>96</v>
      </c>
      <c r="W7" s="86"/>
      <c r="X7" s="86" t="s">
        <v>92</v>
      </c>
    </row>
    <row r="8" spans="1:24" ht="21.6" customHeight="1" x14ac:dyDescent="0.45">
      <c r="A8" s="85"/>
      <c r="B8" s="3" t="s">
        <v>7</v>
      </c>
      <c r="C8" s="61"/>
      <c r="D8" s="86" t="s">
        <v>97</v>
      </c>
      <c r="E8" s="61"/>
      <c r="F8" s="67" t="s">
        <v>201</v>
      </c>
      <c r="G8" s="86"/>
      <c r="H8" s="251" t="s">
        <v>98</v>
      </c>
      <c r="I8" s="86"/>
      <c r="J8" s="251" t="s">
        <v>257</v>
      </c>
      <c r="K8" s="86"/>
      <c r="L8" s="251" t="s">
        <v>162</v>
      </c>
      <c r="M8" s="61"/>
      <c r="N8" s="251" t="s">
        <v>149</v>
      </c>
      <c r="O8" s="251"/>
      <c r="P8" s="86" t="s">
        <v>203</v>
      </c>
      <c r="Q8" s="86"/>
      <c r="R8" s="4" t="s">
        <v>99</v>
      </c>
      <c r="S8" s="86"/>
      <c r="T8" s="251" t="s">
        <v>106</v>
      </c>
      <c r="U8" s="86"/>
      <c r="V8" s="4" t="s">
        <v>100</v>
      </c>
      <c r="W8" s="86"/>
      <c r="X8" s="67" t="s">
        <v>95</v>
      </c>
    </row>
    <row r="9" spans="1:24" ht="21.6" customHeight="1" x14ac:dyDescent="0.45">
      <c r="A9" s="57"/>
      <c r="B9" s="61"/>
      <c r="C9" s="61"/>
      <c r="D9" s="449" t="s">
        <v>10</v>
      </c>
      <c r="E9" s="449"/>
      <c r="F9" s="449"/>
      <c r="G9" s="449"/>
      <c r="H9" s="449"/>
      <c r="I9" s="449"/>
      <c r="J9" s="449"/>
      <c r="K9" s="449"/>
      <c r="L9" s="449"/>
      <c r="M9" s="449"/>
      <c r="N9" s="449"/>
      <c r="O9" s="449"/>
      <c r="P9" s="449"/>
      <c r="Q9" s="449"/>
      <c r="R9" s="449"/>
      <c r="S9" s="449"/>
      <c r="T9" s="449"/>
      <c r="U9" s="449"/>
      <c r="V9" s="449"/>
      <c r="W9" s="449"/>
      <c r="X9" s="449"/>
    </row>
    <row r="10" spans="1:24" ht="21.6" customHeight="1" x14ac:dyDescent="0.45">
      <c r="A10" s="71" t="s">
        <v>278</v>
      </c>
      <c r="B10" s="60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</row>
    <row r="11" spans="1:24" ht="21.6" customHeight="1" x14ac:dyDescent="0.45">
      <c r="A11" s="276" t="s">
        <v>233</v>
      </c>
      <c r="B11" s="60"/>
      <c r="C11" s="69"/>
      <c r="D11" s="69">
        <v>1201380</v>
      </c>
      <c r="E11" s="69"/>
      <c r="F11" s="69">
        <v>1497031</v>
      </c>
      <c r="G11" s="69"/>
      <c r="H11" s="69">
        <v>-42012</v>
      </c>
      <c r="I11" s="69"/>
      <c r="J11" s="69">
        <v>0</v>
      </c>
      <c r="K11" s="69"/>
      <c r="L11" s="69">
        <v>12066</v>
      </c>
      <c r="M11" s="69"/>
      <c r="N11" s="69">
        <v>18000</v>
      </c>
      <c r="O11" s="69"/>
      <c r="P11" s="69">
        <v>250844</v>
      </c>
      <c r="Q11" s="69"/>
      <c r="R11" s="69">
        <f>SUM(D11:P11)</f>
        <v>2937309</v>
      </c>
      <c r="S11" s="69"/>
      <c r="T11" s="69"/>
      <c r="U11" s="69"/>
      <c r="V11" s="69">
        <f>'BS3-5'!F98</f>
        <v>450597</v>
      </c>
      <c r="W11" s="69"/>
      <c r="X11" s="69">
        <f>R11+V11</f>
        <v>3387906</v>
      </c>
    </row>
    <row r="12" spans="1:24" ht="21.6" customHeight="1" x14ac:dyDescent="0.45">
      <c r="A12" s="91"/>
      <c r="B12" s="60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</row>
    <row r="13" spans="1:24" ht="21.6" customHeight="1" x14ac:dyDescent="0.45">
      <c r="A13" s="91" t="s">
        <v>107</v>
      </c>
      <c r="B13" s="61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</row>
    <row r="14" spans="1:24" ht="21.6" customHeight="1" x14ac:dyDescent="0.45">
      <c r="A14" s="327" t="s">
        <v>247</v>
      </c>
      <c r="B14" s="61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</row>
    <row r="15" spans="1:24" ht="21.6" customHeight="1" x14ac:dyDescent="0.45">
      <c r="A15" s="87" t="s">
        <v>228</v>
      </c>
      <c r="B15" s="61">
        <v>8</v>
      </c>
      <c r="C15" s="66"/>
      <c r="D15" s="66">
        <v>211582</v>
      </c>
      <c r="E15" s="66"/>
      <c r="F15" s="66">
        <v>4321766</v>
      </c>
      <c r="G15" s="66"/>
      <c r="H15" s="66">
        <v>0</v>
      </c>
      <c r="I15" s="66"/>
      <c r="J15" s="66">
        <v>0</v>
      </c>
      <c r="K15" s="66"/>
      <c r="L15" s="66">
        <v>0</v>
      </c>
      <c r="M15" s="66"/>
      <c r="N15" s="66">
        <v>0</v>
      </c>
      <c r="O15" s="66"/>
      <c r="P15" s="66">
        <v>0</v>
      </c>
      <c r="Q15" s="66"/>
      <c r="R15" s="66">
        <f>SUM(D15:P15)</f>
        <v>4533348</v>
      </c>
      <c r="S15" s="66"/>
      <c r="T15" s="66"/>
      <c r="U15" s="66"/>
      <c r="V15" s="66">
        <v>0</v>
      </c>
      <c r="W15" s="66"/>
      <c r="X15" s="328">
        <f>SUM(R15,V15)</f>
        <v>4533348</v>
      </c>
    </row>
    <row r="16" spans="1:24" ht="21.6" customHeight="1" x14ac:dyDescent="0.45">
      <c r="A16" s="16" t="s">
        <v>209</v>
      </c>
      <c r="B16" s="61">
        <v>8</v>
      </c>
      <c r="C16" s="66"/>
      <c r="D16" s="66">
        <v>74230</v>
      </c>
      <c r="E16" s="66"/>
      <c r="F16" s="66">
        <v>154399</v>
      </c>
      <c r="G16" s="66"/>
      <c r="H16" s="66">
        <v>0</v>
      </c>
      <c r="I16" s="66"/>
      <c r="J16" s="66">
        <v>0</v>
      </c>
      <c r="K16" s="66"/>
      <c r="L16" s="66">
        <v>0</v>
      </c>
      <c r="M16" s="66"/>
      <c r="N16" s="66">
        <v>0</v>
      </c>
      <c r="O16" s="66"/>
      <c r="P16" s="66">
        <v>0</v>
      </c>
      <c r="Q16" s="66"/>
      <c r="R16" s="66">
        <f>SUM(D16:P16)</f>
        <v>228629</v>
      </c>
      <c r="S16" s="66"/>
      <c r="T16" s="66"/>
      <c r="U16" s="66"/>
      <c r="V16" s="66">
        <v>0</v>
      </c>
      <c r="W16" s="66"/>
      <c r="X16" s="328">
        <f>SUM(R16,V16)</f>
        <v>228629</v>
      </c>
    </row>
    <row r="17" spans="1:26" ht="21.6" customHeight="1" x14ac:dyDescent="0.45">
      <c r="A17" s="87" t="s">
        <v>163</v>
      </c>
      <c r="B17" s="61">
        <v>9</v>
      </c>
      <c r="C17" s="66"/>
      <c r="D17" s="66">
        <v>0</v>
      </c>
      <c r="E17" s="66"/>
      <c r="F17" s="66">
        <v>17600</v>
      </c>
      <c r="G17" s="66"/>
      <c r="H17" s="66">
        <v>0</v>
      </c>
      <c r="I17" s="66"/>
      <c r="J17" s="66">
        <v>0</v>
      </c>
      <c r="K17" s="66"/>
      <c r="L17" s="66">
        <v>11865</v>
      </c>
      <c r="M17" s="66"/>
      <c r="N17" s="66">
        <v>0</v>
      </c>
      <c r="O17" s="66"/>
      <c r="P17" s="66">
        <v>0</v>
      </c>
      <c r="Q17" s="66"/>
      <c r="R17" s="66">
        <f>SUM(D17:P17)</f>
        <v>29465</v>
      </c>
      <c r="S17" s="66"/>
      <c r="T17" s="66">
        <v>0</v>
      </c>
      <c r="U17" s="66"/>
      <c r="V17" s="328">
        <v>0</v>
      </c>
      <c r="W17" s="66"/>
      <c r="X17" s="328">
        <f>SUM(R17,V17)</f>
        <v>29465</v>
      </c>
    </row>
    <row r="18" spans="1:26" ht="21.6" customHeight="1" x14ac:dyDescent="0.45">
      <c r="A18" s="87" t="s">
        <v>251</v>
      </c>
      <c r="B18" s="61">
        <v>12</v>
      </c>
      <c r="C18" s="66"/>
      <c r="D18" s="66">
        <v>0</v>
      </c>
      <c r="E18" s="66"/>
      <c r="F18" s="66">
        <v>0</v>
      </c>
      <c r="G18" s="66"/>
      <c r="H18" s="66">
        <v>0</v>
      </c>
      <c r="I18" s="66"/>
      <c r="J18" s="66">
        <v>0</v>
      </c>
      <c r="K18" s="66"/>
      <c r="L18" s="66">
        <v>0</v>
      </c>
      <c r="M18" s="66"/>
      <c r="N18" s="66">
        <v>0</v>
      </c>
      <c r="O18" s="66"/>
      <c r="P18" s="66">
        <v>-38827</v>
      </c>
      <c r="Q18" s="66"/>
      <c r="R18" s="66">
        <f>SUM(D18:P18)</f>
        <v>-38827</v>
      </c>
      <c r="S18" s="66"/>
      <c r="T18" s="66"/>
      <c r="U18" s="66"/>
      <c r="V18" s="328">
        <v>0</v>
      </c>
      <c r="W18" s="66"/>
      <c r="X18" s="328">
        <f>SUM(R18,V18)</f>
        <v>-38827</v>
      </c>
    </row>
    <row r="19" spans="1:26" ht="21.6" customHeight="1" x14ac:dyDescent="0.45">
      <c r="A19" s="327" t="s">
        <v>248</v>
      </c>
      <c r="B19" s="61"/>
      <c r="C19" s="88"/>
      <c r="D19" s="74">
        <f>SUM(D15:D18)</f>
        <v>285812</v>
      </c>
      <c r="E19" s="88"/>
      <c r="F19" s="74">
        <f>SUM(F15:F18)</f>
        <v>4493765</v>
      </c>
      <c r="G19" s="69"/>
      <c r="H19" s="74">
        <f>SUM(H15:H18)</f>
        <v>0</v>
      </c>
      <c r="I19" s="69"/>
      <c r="J19" s="74">
        <f>SUM(J15:J18)</f>
        <v>0</v>
      </c>
      <c r="K19" s="69"/>
      <c r="L19" s="74">
        <f>SUM(L15:L18)</f>
        <v>11865</v>
      </c>
      <c r="M19" s="88"/>
      <c r="N19" s="74">
        <f>SUM(N15:N18)</f>
        <v>0</v>
      </c>
      <c r="O19" s="69"/>
      <c r="P19" s="74">
        <f>SUM(P15:P18)</f>
        <v>-38827</v>
      </c>
      <c r="Q19" s="69"/>
      <c r="R19" s="74">
        <f>SUM(R15:R18)</f>
        <v>4752615</v>
      </c>
      <c r="S19" s="69"/>
      <c r="T19" s="74">
        <f>SUM(T17:T17)</f>
        <v>0</v>
      </c>
      <c r="U19" s="69"/>
      <c r="V19" s="74">
        <f>SUM(V15:V18)</f>
        <v>0</v>
      </c>
      <c r="W19" s="69"/>
      <c r="X19" s="74">
        <f>SUM(X15:X18)</f>
        <v>4752615</v>
      </c>
    </row>
    <row r="20" spans="1:26" ht="21.6" customHeight="1" x14ac:dyDescent="0.45">
      <c r="A20" s="91"/>
      <c r="B20" s="61"/>
      <c r="C20" s="88"/>
      <c r="D20" s="72"/>
      <c r="E20" s="88"/>
      <c r="F20" s="72"/>
      <c r="G20" s="69"/>
      <c r="H20" s="69"/>
      <c r="I20" s="69"/>
      <c r="J20" s="69"/>
      <c r="K20" s="69"/>
      <c r="L20" s="69"/>
      <c r="M20" s="88"/>
      <c r="N20" s="72"/>
      <c r="O20" s="69"/>
      <c r="P20" s="69"/>
      <c r="Q20" s="69"/>
      <c r="R20" s="72"/>
      <c r="S20" s="69"/>
      <c r="T20" s="69"/>
      <c r="U20" s="69"/>
      <c r="V20" s="72"/>
      <c r="W20" s="69"/>
      <c r="X20" s="72"/>
    </row>
    <row r="21" spans="1:26" ht="21.6" customHeight="1" x14ac:dyDescent="0.45">
      <c r="A21" s="327" t="s">
        <v>113</v>
      </c>
      <c r="B21" s="61"/>
      <c r="C21" s="66"/>
      <c r="D21" s="66"/>
      <c r="E21" s="66"/>
      <c r="F21" s="66"/>
      <c r="G21" s="66"/>
      <c r="I21" s="66"/>
      <c r="J21" s="66"/>
      <c r="K21" s="66"/>
      <c r="M21" s="66"/>
      <c r="N21" s="66"/>
      <c r="O21" s="66"/>
      <c r="P21" s="66"/>
      <c r="Q21" s="66"/>
      <c r="R21" s="66"/>
      <c r="S21" s="66"/>
      <c r="U21" s="66"/>
      <c r="V21" s="66"/>
      <c r="W21" s="66"/>
      <c r="X21" s="66"/>
    </row>
    <row r="22" spans="1:26" ht="21.6" customHeight="1" x14ac:dyDescent="0.45">
      <c r="A22" s="87" t="s">
        <v>217</v>
      </c>
      <c r="B22" s="61"/>
      <c r="C22" s="66"/>
      <c r="D22" s="66"/>
      <c r="E22" s="66"/>
      <c r="F22" s="66"/>
      <c r="G22" s="66"/>
      <c r="I22" s="66"/>
      <c r="J22" s="66"/>
      <c r="K22" s="66"/>
      <c r="M22" s="66"/>
      <c r="N22" s="66"/>
      <c r="O22" s="66"/>
      <c r="P22" s="66"/>
      <c r="Q22" s="66"/>
      <c r="R22" s="66"/>
      <c r="S22" s="66"/>
      <c r="U22" s="66"/>
      <c r="V22" s="66"/>
      <c r="W22" s="66"/>
      <c r="X22" s="66"/>
    </row>
    <row r="23" spans="1:26" ht="21.6" customHeight="1" x14ac:dyDescent="0.45">
      <c r="A23" s="87" t="s">
        <v>218</v>
      </c>
      <c r="B23" s="61">
        <v>5</v>
      </c>
      <c r="C23" s="89"/>
      <c r="D23" s="14">
        <v>0</v>
      </c>
      <c r="E23" s="89"/>
      <c r="F23" s="14">
        <v>0</v>
      </c>
      <c r="G23" s="66"/>
      <c r="H23" s="430">
        <v>0</v>
      </c>
      <c r="I23" s="66"/>
      <c r="J23" s="66">
        <v>-146220</v>
      </c>
      <c r="K23" s="66"/>
      <c r="L23" s="430">
        <v>0</v>
      </c>
      <c r="M23" s="66"/>
      <c r="N23" s="14">
        <v>0</v>
      </c>
      <c r="O23" s="66"/>
      <c r="P23" s="41">
        <f>-140072+5001</f>
        <v>-135071</v>
      </c>
      <c r="Q23" s="66"/>
      <c r="R23" s="66">
        <f>SUM(D23:P23)</f>
        <v>-281291</v>
      </c>
      <c r="S23" s="66"/>
      <c r="T23" s="350"/>
      <c r="U23" s="66"/>
      <c r="V23" s="14">
        <v>305193</v>
      </c>
      <c r="W23" s="66"/>
      <c r="X23" s="328">
        <f>SUM(R23,V23)</f>
        <v>23902</v>
      </c>
      <c r="Z23" s="24"/>
    </row>
    <row r="24" spans="1:26" ht="21.6" customHeight="1" x14ac:dyDescent="0.45">
      <c r="A24" s="87" t="s">
        <v>217</v>
      </c>
      <c r="B24" s="61"/>
      <c r="C24" s="89"/>
      <c r="D24" s="14"/>
      <c r="E24" s="89"/>
      <c r="F24" s="14"/>
      <c r="G24" s="66"/>
      <c r="H24" s="430"/>
      <c r="I24" s="66"/>
      <c r="J24" s="66"/>
      <c r="K24" s="66"/>
      <c r="L24" s="430"/>
      <c r="M24" s="66"/>
      <c r="N24" s="14"/>
      <c r="O24" s="66"/>
      <c r="P24" s="41"/>
      <c r="Q24" s="66"/>
      <c r="R24" s="66"/>
      <c r="S24" s="66"/>
      <c r="T24" s="350"/>
      <c r="U24" s="66"/>
      <c r="V24" s="41"/>
      <c r="W24" s="66"/>
      <c r="X24" s="328"/>
      <c r="Z24" s="24"/>
    </row>
    <row r="25" spans="1:26" ht="21.6" customHeight="1" x14ac:dyDescent="0.45">
      <c r="A25" s="87" t="s">
        <v>225</v>
      </c>
      <c r="B25" s="61">
        <v>2</v>
      </c>
      <c r="C25" s="89"/>
      <c r="D25" s="41">
        <v>0</v>
      </c>
      <c r="E25" s="89"/>
      <c r="F25" s="14">
        <v>0</v>
      </c>
      <c r="G25" s="66"/>
      <c r="H25" s="430">
        <v>0</v>
      </c>
      <c r="I25" s="66"/>
      <c r="J25" s="66">
        <v>0</v>
      </c>
      <c r="K25" s="66"/>
      <c r="L25" s="430">
        <v>0</v>
      </c>
      <c r="M25" s="66"/>
      <c r="N25" s="14">
        <v>0</v>
      </c>
      <c r="O25" s="66"/>
      <c r="P25" s="41">
        <v>0</v>
      </c>
      <c r="Q25" s="66"/>
      <c r="R25" s="66">
        <f>SUM(D25:P25)</f>
        <v>0</v>
      </c>
      <c r="S25" s="66"/>
      <c r="T25" s="350"/>
      <c r="U25" s="66"/>
      <c r="V25" s="14">
        <v>1334909</v>
      </c>
      <c r="W25" s="66"/>
      <c r="X25" s="328">
        <f>SUM(R25,V25)</f>
        <v>1334909</v>
      </c>
      <c r="Z25" s="24"/>
    </row>
    <row r="26" spans="1:26" ht="21.6" customHeight="1" x14ac:dyDescent="0.45">
      <c r="A26" s="94" t="s">
        <v>114</v>
      </c>
      <c r="B26" s="61"/>
      <c r="C26" s="88"/>
      <c r="D26" s="74">
        <f>SUM(D23:D25)</f>
        <v>0</v>
      </c>
      <c r="E26" s="88"/>
      <c r="F26" s="74">
        <f>SUM(F23:F25)</f>
        <v>0</v>
      </c>
      <c r="G26" s="69"/>
      <c r="H26" s="74">
        <f>SUM(H23:H25)</f>
        <v>0</v>
      </c>
      <c r="I26" s="69"/>
      <c r="J26" s="74">
        <f>SUM(J23:J25)</f>
        <v>-146220</v>
      </c>
      <c r="K26" s="69"/>
      <c r="L26" s="74">
        <f>SUM(L23:L25)</f>
        <v>0</v>
      </c>
      <c r="M26" s="88"/>
      <c r="N26" s="74">
        <f>SUM(N23:N25)</f>
        <v>0</v>
      </c>
      <c r="O26" s="69"/>
      <c r="P26" s="74">
        <f>SUM(P23:P25)</f>
        <v>-135071</v>
      </c>
      <c r="Q26" s="69"/>
      <c r="R26" s="74">
        <f>SUM(R23:R25)</f>
        <v>-281291</v>
      </c>
      <c r="S26" s="69"/>
      <c r="T26" s="74">
        <f>SUM(T23:T23)</f>
        <v>0</v>
      </c>
      <c r="U26" s="69"/>
      <c r="V26" s="74">
        <f>SUM(V23:V25)</f>
        <v>1640102</v>
      </c>
      <c r="W26" s="69"/>
      <c r="X26" s="74">
        <f>SUM(X23:X25)</f>
        <v>1358811</v>
      </c>
    </row>
    <row r="27" spans="1:26" ht="21.6" customHeight="1" x14ac:dyDescent="0.45">
      <c r="A27" s="91" t="s">
        <v>115</v>
      </c>
      <c r="B27" s="61"/>
      <c r="C27" s="88"/>
      <c r="D27" s="351">
        <f>SUM(D26,D19)</f>
        <v>285812</v>
      </c>
      <c r="E27" s="88"/>
      <c r="F27" s="351">
        <f>SUM(F26,F19)</f>
        <v>4493765</v>
      </c>
      <c r="G27" s="69"/>
      <c r="H27" s="351">
        <f>SUM(H26,H19)</f>
        <v>0</v>
      </c>
      <c r="I27" s="69"/>
      <c r="J27" s="351">
        <f>SUM(J26,J19)</f>
        <v>-146220</v>
      </c>
      <c r="K27" s="69"/>
      <c r="L27" s="351">
        <f>SUM(L26,L19)</f>
        <v>11865</v>
      </c>
      <c r="M27" s="88"/>
      <c r="N27" s="351">
        <f>SUM(N26,N19)</f>
        <v>0</v>
      </c>
      <c r="O27" s="72"/>
      <c r="P27" s="351">
        <f>SUM(P26,P19)</f>
        <v>-173898</v>
      </c>
      <c r="Q27" s="72"/>
      <c r="R27" s="351">
        <f>SUM(R26,R19)</f>
        <v>4471324</v>
      </c>
      <c r="S27" s="69"/>
      <c r="T27" s="351"/>
      <c r="U27" s="69"/>
      <c r="V27" s="351">
        <f>SUM(V26,V19)</f>
        <v>1640102</v>
      </c>
      <c r="W27" s="116"/>
      <c r="X27" s="351">
        <f>SUM(X26,X19)</f>
        <v>6111426</v>
      </c>
    </row>
    <row r="28" spans="1:26" ht="21.6" customHeight="1" x14ac:dyDescent="0.45">
      <c r="A28" s="91"/>
      <c r="B28" s="61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Z28" s="24"/>
    </row>
    <row r="29" spans="1:26" ht="21.6" customHeight="1" x14ac:dyDescent="0.45">
      <c r="A29" s="91" t="s">
        <v>182</v>
      </c>
      <c r="B29" s="60"/>
      <c r="C29" s="88"/>
      <c r="D29" s="69"/>
      <c r="E29" s="88"/>
      <c r="F29" s="69"/>
      <c r="G29" s="69"/>
      <c r="H29" s="69"/>
      <c r="I29" s="69"/>
      <c r="J29" s="69"/>
      <c r="K29" s="69"/>
      <c r="L29" s="69"/>
      <c r="M29" s="88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</row>
    <row r="30" spans="1:26" ht="21.6" customHeight="1" x14ac:dyDescent="0.45">
      <c r="A30" s="87" t="s">
        <v>191</v>
      </c>
      <c r="B30" s="61"/>
      <c r="C30" s="89"/>
      <c r="D30" s="14">
        <v>0</v>
      </c>
      <c r="E30" s="89"/>
      <c r="F30" s="14">
        <v>0</v>
      </c>
      <c r="G30" s="14"/>
      <c r="H30" s="14">
        <v>0</v>
      </c>
      <c r="I30" s="14"/>
      <c r="J30" s="14">
        <v>0</v>
      </c>
      <c r="K30" s="14"/>
      <c r="L30" s="14">
        <v>0</v>
      </c>
      <c r="M30" s="89"/>
      <c r="N30" s="323">
        <v>0</v>
      </c>
      <c r="O30" s="14"/>
      <c r="P30" s="14">
        <f>'PL8-9'!D55</f>
        <v>964222</v>
      </c>
      <c r="Q30" s="14"/>
      <c r="R30" s="14">
        <f>SUM(D30:P30)</f>
        <v>964222</v>
      </c>
      <c r="S30" s="14"/>
      <c r="T30" s="14">
        <v>0</v>
      </c>
      <c r="U30" s="14"/>
      <c r="V30" s="14">
        <f>'PL8-9'!D56</f>
        <v>34033</v>
      </c>
      <c r="W30" s="14"/>
      <c r="X30" s="14">
        <f>SUM(R30:V30)</f>
        <v>998255</v>
      </c>
      <c r="Y30" s="24"/>
      <c r="Z30" s="116"/>
    </row>
    <row r="31" spans="1:26" ht="21.6" customHeight="1" x14ac:dyDescent="0.45">
      <c r="A31" s="87" t="s">
        <v>101</v>
      </c>
      <c r="B31" s="61"/>
      <c r="C31" s="89"/>
      <c r="D31" s="14">
        <v>0</v>
      </c>
      <c r="E31" s="89"/>
      <c r="F31" s="14">
        <v>0</v>
      </c>
      <c r="G31" s="14"/>
      <c r="H31" s="14">
        <v>0</v>
      </c>
      <c r="I31" s="14"/>
      <c r="J31" s="14">
        <v>0</v>
      </c>
      <c r="K31" s="14"/>
      <c r="L31" s="14">
        <v>0</v>
      </c>
      <c r="M31" s="89"/>
      <c r="N31" s="245">
        <v>0</v>
      </c>
      <c r="O31" s="14"/>
      <c r="P31" s="14">
        <f>'PL8-9'!D60-'PL8-9'!D55</f>
        <v>7626</v>
      </c>
      <c r="Q31" s="14"/>
      <c r="R31" s="14">
        <f>SUM(D31:P31)</f>
        <v>7626</v>
      </c>
      <c r="S31" s="14"/>
      <c r="T31" s="14">
        <v>0</v>
      </c>
      <c r="U31" s="14"/>
      <c r="V31" s="370">
        <f>'PL8-9'!D61-'PL8-9'!D56</f>
        <v>1459</v>
      </c>
      <c r="W31" s="14"/>
      <c r="X31" s="14">
        <f>SUM(R31:V31)</f>
        <v>9085</v>
      </c>
      <c r="Y31" s="24"/>
      <c r="Z31" s="116"/>
    </row>
    <row r="32" spans="1:26" ht="22.7" customHeight="1" x14ac:dyDescent="0.45">
      <c r="A32" s="56" t="s">
        <v>183</v>
      </c>
      <c r="B32" s="60"/>
      <c r="C32" s="88"/>
      <c r="D32" s="74">
        <f>SUM(D30:D31)</f>
        <v>0</v>
      </c>
      <c r="E32" s="88"/>
      <c r="F32" s="74">
        <f>SUM(F30:F31)</f>
        <v>0</v>
      </c>
      <c r="G32" s="72"/>
      <c r="H32" s="74">
        <f>SUM(H30:H31)</f>
        <v>0</v>
      </c>
      <c r="I32" s="72"/>
      <c r="J32" s="74">
        <f>SUM(J30:J31)</f>
        <v>0</v>
      </c>
      <c r="K32" s="72"/>
      <c r="L32" s="74">
        <f>SUM(L30:L31)</f>
        <v>0</v>
      </c>
      <c r="M32" s="88"/>
      <c r="N32" s="74">
        <f>SUM(N30:N31)</f>
        <v>0</v>
      </c>
      <c r="O32" s="72"/>
      <c r="P32" s="74">
        <f>SUM(P30:P31)</f>
        <v>971848</v>
      </c>
      <c r="Q32" s="72"/>
      <c r="R32" s="74">
        <f>SUM(R30:R31)</f>
        <v>971848</v>
      </c>
      <c r="S32" s="72"/>
      <c r="T32" s="74">
        <f>SUM(T30:T31)</f>
        <v>0</v>
      </c>
      <c r="U32" s="72"/>
      <c r="V32" s="74">
        <f>SUM(V30:V31)</f>
        <v>35492</v>
      </c>
      <c r="W32" s="72"/>
      <c r="X32" s="74">
        <f>SUM(X30:X31)</f>
        <v>1007340</v>
      </c>
      <c r="Y32" s="24"/>
    </row>
    <row r="33" spans="1:25" ht="15.6" customHeight="1" x14ac:dyDescent="0.45">
      <c r="A33" s="56"/>
      <c r="B33" s="60"/>
      <c r="C33" s="88"/>
      <c r="D33" s="69"/>
      <c r="E33" s="88"/>
      <c r="F33" s="69"/>
      <c r="G33" s="72"/>
      <c r="H33" s="72"/>
      <c r="I33" s="72"/>
      <c r="J33" s="72"/>
      <c r="K33" s="72"/>
      <c r="L33" s="72"/>
      <c r="M33" s="88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</row>
    <row r="34" spans="1:25" ht="22.5" customHeight="1" thickBot="1" x14ac:dyDescent="0.5">
      <c r="A34" s="71" t="s">
        <v>279</v>
      </c>
      <c r="B34" s="60"/>
      <c r="C34" s="88"/>
      <c r="D34" s="90">
        <f>SUM(D11,D19,D26,D32)</f>
        <v>1487192</v>
      </c>
      <c r="E34" s="88"/>
      <c r="F34" s="90">
        <f>SUM(F11,F19,F26,F32)</f>
        <v>5990796</v>
      </c>
      <c r="G34" s="72"/>
      <c r="H34" s="90">
        <f>SUM(H11,H19,H26,H32)</f>
        <v>-42012</v>
      </c>
      <c r="I34" s="72"/>
      <c r="J34" s="90">
        <f>SUM(J11,J19,J26,J32)</f>
        <v>-146220</v>
      </c>
      <c r="K34" s="72"/>
      <c r="L34" s="90">
        <f>SUM(L11,L19,L26,L32)</f>
        <v>23931</v>
      </c>
      <c r="M34" s="88"/>
      <c r="N34" s="90">
        <f>SUM(N11,N19,N26,N32)</f>
        <v>18000</v>
      </c>
      <c r="O34" s="72"/>
      <c r="P34" s="90">
        <f>SUM(P11,P19,P26,P32)</f>
        <v>1048794</v>
      </c>
      <c r="Q34" s="72"/>
      <c r="R34" s="90">
        <f>SUM(R11,R19,R26,R32)</f>
        <v>8380481</v>
      </c>
      <c r="S34" s="72"/>
      <c r="T34" s="90" t="e">
        <f>SUM(#REF!,T19,T26,T32)</f>
        <v>#REF!</v>
      </c>
      <c r="U34" s="72"/>
      <c r="V34" s="90">
        <f>SUM(V11,V19,V26,V32)</f>
        <v>2126191</v>
      </c>
      <c r="W34" s="72"/>
      <c r="X34" s="90">
        <f>SUM(X11,X19,X26,X32)</f>
        <v>10506672</v>
      </c>
      <c r="Y34" s="24"/>
    </row>
    <row r="35" spans="1:25" ht="22.5" customHeight="1" thickTop="1" x14ac:dyDescent="0.45">
      <c r="Y35" s="24"/>
    </row>
    <row r="36" spans="1:25" x14ac:dyDescent="0.45">
      <c r="D36" s="244"/>
      <c r="F36" s="244"/>
      <c r="H36" s="244"/>
      <c r="J36" s="244"/>
      <c r="L36" s="244"/>
      <c r="N36" s="244"/>
      <c r="P36" s="353"/>
      <c r="Q36" s="323"/>
      <c r="R36" s="323"/>
      <c r="S36" s="323"/>
      <c r="T36" s="323"/>
      <c r="U36" s="323"/>
      <c r="V36" s="323"/>
      <c r="X36" s="244"/>
    </row>
    <row r="37" spans="1:25" x14ac:dyDescent="0.45">
      <c r="G37" s="324"/>
      <c r="H37" s="324"/>
      <c r="I37" s="324"/>
      <c r="J37" s="324"/>
      <c r="K37" s="324"/>
      <c r="L37" s="324"/>
      <c r="N37" s="324"/>
      <c r="O37" s="324"/>
      <c r="P37" s="324"/>
      <c r="Q37" s="324"/>
      <c r="R37" s="324"/>
      <c r="S37" s="324"/>
      <c r="T37" s="325"/>
      <c r="U37" s="325"/>
      <c r="V37" s="429"/>
      <c r="W37" s="324"/>
      <c r="X37" s="324"/>
    </row>
    <row r="38" spans="1:25" x14ac:dyDescent="0.45">
      <c r="G38" s="326"/>
      <c r="H38" s="326"/>
      <c r="I38" s="326"/>
      <c r="J38" s="326"/>
      <c r="K38" s="326"/>
      <c r="L38" s="326"/>
      <c r="N38" s="245"/>
      <c r="O38" s="326"/>
      <c r="P38" s="326"/>
      <c r="Q38" s="326"/>
      <c r="R38" s="326"/>
      <c r="S38" s="326"/>
      <c r="T38" s="245"/>
      <c r="U38" s="245"/>
      <c r="V38" s="245"/>
      <c r="W38" s="326"/>
      <c r="X38" s="326"/>
    </row>
    <row r="39" spans="1:25" x14ac:dyDescent="0.45">
      <c r="N39" s="245"/>
      <c r="P39" s="367"/>
      <c r="R39" s="243"/>
      <c r="V39" s="243"/>
      <c r="X39" s="326"/>
    </row>
  </sheetData>
  <mergeCells count="5">
    <mergeCell ref="D9:X9"/>
    <mergeCell ref="D4:X4"/>
    <mergeCell ref="N6:P6"/>
    <mergeCell ref="A1:H1"/>
    <mergeCell ref="N5:P5"/>
  </mergeCells>
  <pageMargins left="0.7" right="0.7" top="0.5" bottom="0.5" header="0.5" footer="0.5"/>
  <pageSetup paperSize="9" scale="61" firstPageNumber="11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D0A35-40BC-4271-BDA0-FB1B6C1EAD32}">
  <dimension ref="A1:O32"/>
  <sheetViews>
    <sheetView view="pageBreakPreview" zoomScale="90" zoomScaleNormal="85" zoomScaleSheetLayoutView="90" workbookViewId="0">
      <selection activeCell="F32" sqref="F32"/>
    </sheetView>
  </sheetViews>
  <sheetFormatPr defaultColWidth="9.140625" defaultRowHeight="23.1" customHeight="1" x14ac:dyDescent="0.45"/>
  <cols>
    <col min="1" max="1" width="59.42578125" style="413" customWidth="1"/>
    <col min="2" max="2" width="10.85546875" style="413" customWidth="1"/>
    <col min="3" max="3" width="3.140625" style="413" customWidth="1"/>
    <col min="4" max="4" width="18.140625" style="413" customWidth="1"/>
    <col min="5" max="5" width="3.140625" style="413" customWidth="1"/>
    <col min="6" max="6" width="18.140625" style="413" customWidth="1"/>
    <col min="7" max="7" width="3.140625" style="413" customWidth="1"/>
    <col min="8" max="8" width="18.140625" style="413" customWidth="1"/>
    <col min="9" max="9" width="3.140625" style="413" customWidth="1"/>
    <col min="10" max="10" width="18.140625" style="413" customWidth="1"/>
    <col min="11" max="11" width="3.140625" style="413" customWidth="1"/>
    <col min="12" max="12" width="18.140625" style="413" customWidth="1"/>
    <col min="13" max="13" width="3.140625" style="413" customWidth="1"/>
    <col min="14" max="14" width="18.140625" style="413" customWidth="1"/>
    <col min="15" max="15" width="17.7109375" style="418" bestFit="1" customWidth="1"/>
    <col min="16" max="16384" width="9.140625" style="418"/>
  </cols>
  <sheetData>
    <row r="1" spans="1:15" ht="23.45" customHeight="1" x14ac:dyDescent="0.5">
      <c r="A1" s="445" t="s">
        <v>168</v>
      </c>
      <c r="B1" s="445"/>
      <c r="C1" s="445"/>
      <c r="D1" s="445"/>
      <c r="E1" s="445"/>
      <c r="F1" s="445"/>
      <c r="G1" s="445"/>
      <c r="H1" s="445"/>
      <c r="I1" s="445"/>
      <c r="J1" s="445"/>
      <c r="K1" s="401"/>
      <c r="L1" s="401"/>
      <c r="M1" s="401"/>
      <c r="N1" s="401"/>
    </row>
    <row r="2" spans="1:15" ht="23.45" customHeight="1" x14ac:dyDescent="0.5">
      <c r="A2" s="393" t="s">
        <v>181</v>
      </c>
      <c r="C2" s="402"/>
      <c r="D2" s="402"/>
      <c r="E2" s="402"/>
      <c r="F2" s="402"/>
      <c r="G2" s="402"/>
      <c r="H2" s="403"/>
      <c r="I2" s="403"/>
      <c r="J2" s="403"/>
      <c r="K2" s="403"/>
      <c r="L2" s="403"/>
      <c r="M2" s="403"/>
      <c r="N2" s="403"/>
    </row>
    <row r="3" spans="1:15" ht="23.45" customHeight="1" x14ac:dyDescent="0.5">
      <c r="A3" s="393"/>
      <c r="C3" s="402"/>
      <c r="D3" s="402"/>
      <c r="E3" s="402"/>
      <c r="F3" s="402"/>
      <c r="G3" s="402"/>
      <c r="H3" s="403"/>
      <c r="I3" s="403"/>
      <c r="J3" s="403"/>
      <c r="K3" s="403"/>
      <c r="L3" s="403"/>
      <c r="M3" s="403"/>
      <c r="N3" s="403"/>
    </row>
    <row r="4" spans="1:15" ht="23.45" customHeight="1" x14ac:dyDescent="0.45">
      <c r="A4" s="404"/>
      <c r="B4" s="419"/>
      <c r="C4" s="419"/>
      <c r="D4" s="456" t="s">
        <v>3</v>
      </c>
      <c r="E4" s="456"/>
      <c r="F4" s="456"/>
      <c r="G4" s="456"/>
      <c r="H4" s="456"/>
      <c r="I4" s="456"/>
      <c r="J4" s="456"/>
      <c r="K4" s="456"/>
      <c r="L4" s="456"/>
      <c r="M4" s="456"/>
      <c r="N4" s="456"/>
    </row>
    <row r="5" spans="1:15" ht="23.45" customHeight="1" x14ac:dyDescent="0.45">
      <c r="A5" s="404"/>
      <c r="B5" s="406"/>
      <c r="C5" s="405"/>
      <c r="D5" s="418"/>
      <c r="E5" s="405"/>
      <c r="F5" s="406"/>
      <c r="G5" s="405"/>
      <c r="H5" s="405"/>
      <c r="I5" s="405"/>
      <c r="J5" s="457" t="s">
        <v>48</v>
      </c>
      <c r="K5" s="457"/>
      <c r="L5" s="457"/>
      <c r="M5" s="408"/>
      <c r="N5" s="408"/>
    </row>
    <row r="6" spans="1:15" ht="21.6" customHeight="1" x14ac:dyDescent="0.45">
      <c r="A6" s="404"/>
      <c r="B6" s="406"/>
      <c r="C6" s="405"/>
      <c r="D6" s="406" t="s">
        <v>44</v>
      </c>
      <c r="E6" s="405"/>
      <c r="F6" s="406" t="s">
        <v>94</v>
      </c>
      <c r="G6" s="405"/>
      <c r="H6" s="406" t="s">
        <v>160</v>
      </c>
      <c r="I6" s="405"/>
      <c r="J6" s="407"/>
      <c r="K6" s="407"/>
      <c r="L6" s="407"/>
      <c r="M6" s="408"/>
      <c r="N6" s="408"/>
    </row>
    <row r="7" spans="1:15" ht="21.6" customHeight="1" x14ac:dyDescent="0.45">
      <c r="A7" s="404"/>
      <c r="B7" s="406"/>
      <c r="C7" s="405"/>
      <c r="D7" s="406" t="s">
        <v>93</v>
      </c>
      <c r="E7" s="405"/>
      <c r="F7" s="407" t="s">
        <v>202</v>
      </c>
      <c r="G7" s="405"/>
      <c r="H7" s="407" t="s">
        <v>161</v>
      </c>
      <c r="I7" s="408"/>
      <c r="J7" s="407" t="s">
        <v>148</v>
      </c>
      <c r="K7" s="408"/>
      <c r="L7" s="406"/>
      <c r="M7" s="408"/>
      <c r="N7" s="406" t="s">
        <v>92</v>
      </c>
    </row>
    <row r="8" spans="1:15" ht="21.6" customHeight="1" x14ac:dyDescent="0.45">
      <c r="A8" s="404"/>
      <c r="B8" s="3" t="s">
        <v>7</v>
      </c>
      <c r="C8" s="405"/>
      <c r="D8" s="406" t="s">
        <v>97</v>
      </c>
      <c r="E8" s="405"/>
      <c r="F8" s="409" t="s">
        <v>201</v>
      </c>
      <c r="G8" s="405"/>
      <c r="H8" s="407" t="s">
        <v>162</v>
      </c>
      <c r="I8" s="407"/>
      <c r="J8" s="407" t="s">
        <v>149</v>
      </c>
      <c r="K8" s="407"/>
      <c r="L8" s="407" t="s">
        <v>203</v>
      </c>
      <c r="M8" s="406"/>
      <c r="N8" s="409" t="s">
        <v>95</v>
      </c>
    </row>
    <row r="9" spans="1:15" ht="21.6" customHeight="1" x14ac:dyDescent="0.45">
      <c r="A9" s="408"/>
      <c r="B9" s="405"/>
      <c r="C9" s="405"/>
      <c r="D9" s="458" t="s">
        <v>10</v>
      </c>
      <c r="E9" s="458"/>
      <c r="F9" s="458"/>
      <c r="G9" s="458"/>
      <c r="H9" s="458"/>
      <c r="I9" s="458"/>
      <c r="J9" s="458"/>
      <c r="K9" s="458"/>
      <c r="L9" s="458"/>
      <c r="M9" s="458"/>
      <c r="N9" s="458"/>
    </row>
    <row r="10" spans="1:15" ht="21.6" customHeight="1" x14ac:dyDescent="0.45">
      <c r="A10" s="71" t="s">
        <v>277</v>
      </c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</row>
    <row r="11" spans="1:15" ht="21.6" customHeight="1" x14ac:dyDescent="0.45">
      <c r="A11" s="394" t="s">
        <v>204</v>
      </c>
      <c r="B11" s="395"/>
      <c r="C11" s="396"/>
      <c r="D11" s="396">
        <v>1005000</v>
      </c>
      <c r="E11" s="396"/>
      <c r="F11" s="396">
        <v>348597</v>
      </c>
      <c r="G11" s="396"/>
      <c r="H11" s="396">
        <v>18010</v>
      </c>
      <c r="I11" s="396"/>
      <c r="J11" s="396">
        <v>13800</v>
      </c>
      <c r="K11" s="396"/>
      <c r="L11" s="396">
        <v>181232</v>
      </c>
      <c r="M11" s="396"/>
      <c r="N11" s="420">
        <f>SUM(D11:L11)</f>
        <v>1566639</v>
      </c>
      <c r="O11" s="421"/>
    </row>
    <row r="12" spans="1:15" ht="21.6" customHeight="1" x14ac:dyDescent="0.45">
      <c r="A12" s="394"/>
      <c r="B12" s="405"/>
      <c r="C12" s="412"/>
      <c r="D12" s="398"/>
      <c r="E12" s="412"/>
      <c r="F12" s="398"/>
      <c r="G12" s="412"/>
      <c r="H12" s="397"/>
      <c r="I12" s="397"/>
      <c r="J12" s="397"/>
      <c r="K12" s="397"/>
      <c r="L12" s="397"/>
      <c r="M12" s="397"/>
      <c r="N12" s="397"/>
    </row>
    <row r="13" spans="1:15" customFormat="1" ht="21.6" customHeight="1" x14ac:dyDescent="0.45">
      <c r="A13" s="394" t="s">
        <v>107</v>
      </c>
      <c r="B13" s="405"/>
      <c r="C13" s="410"/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0"/>
      <c r="O13" s="410"/>
    </row>
    <row r="14" spans="1:15" customFormat="1" ht="21.6" customHeight="1" x14ac:dyDescent="0.45">
      <c r="A14" s="327" t="s">
        <v>247</v>
      </c>
      <c r="B14" s="405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</row>
    <row r="15" spans="1:15" customFormat="1" ht="21.6" customHeight="1" x14ac:dyDescent="0.45">
      <c r="A15" s="16" t="s">
        <v>228</v>
      </c>
      <c r="B15" s="405"/>
      <c r="C15" s="410"/>
      <c r="D15" s="410">
        <v>110000</v>
      </c>
      <c r="E15" s="410"/>
      <c r="F15" s="410">
        <v>874500</v>
      </c>
      <c r="G15" s="410"/>
      <c r="H15" s="410">
        <v>0</v>
      </c>
      <c r="I15" s="410"/>
      <c r="J15" s="410">
        <v>0</v>
      </c>
      <c r="K15" s="410"/>
      <c r="L15" s="410">
        <v>0</v>
      </c>
      <c r="M15" s="410"/>
      <c r="N15" s="410">
        <f>SUM(D15:M15)</f>
        <v>984500</v>
      </c>
      <c r="O15" s="410"/>
    </row>
    <row r="16" spans="1:15" customFormat="1" ht="21.6" customHeight="1" x14ac:dyDescent="0.45">
      <c r="A16" s="16" t="s">
        <v>209</v>
      </c>
      <c r="B16" s="405"/>
      <c r="C16" s="410"/>
      <c r="D16" s="410">
        <v>21505</v>
      </c>
      <c r="E16" s="410"/>
      <c r="F16" s="410">
        <v>21505</v>
      </c>
      <c r="G16" s="410"/>
      <c r="H16" s="410">
        <v>0</v>
      </c>
      <c r="I16" s="410"/>
      <c r="J16" s="410">
        <v>0</v>
      </c>
      <c r="K16" s="410"/>
      <c r="L16" s="410">
        <v>0</v>
      </c>
      <c r="M16" s="410"/>
      <c r="N16" s="410">
        <f>SUM(D16:M16)</f>
        <v>43010</v>
      </c>
      <c r="O16" s="410"/>
    </row>
    <row r="17" spans="1:15" customFormat="1" ht="21.6" customHeight="1" x14ac:dyDescent="0.45">
      <c r="A17" s="411" t="s">
        <v>163</v>
      </c>
      <c r="B17" s="405">
        <v>9</v>
      </c>
      <c r="C17" s="410"/>
      <c r="D17" s="410">
        <v>0</v>
      </c>
      <c r="E17" s="410"/>
      <c r="F17" s="410">
        <v>14475</v>
      </c>
      <c r="G17" s="410"/>
      <c r="H17" s="410">
        <v>-5465</v>
      </c>
      <c r="I17" s="410"/>
      <c r="J17" s="410">
        <v>0</v>
      </c>
      <c r="K17" s="410"/>
      <c r="L17" s="410">
        <v>0</v>
      </c>
      <c r="M17" s="410"/>
      <c r="N17" s="410">
        <f>SUM(D17:M17)</f>
        <v>9010</v>
      </c>
      <c r="O17" s="410"/>
    </row>
    <row r="18" spans="1:15" customFormat="1" ht="21.6" customHeight="1" x14ac:dyDescent="0.45">
      <c r="A18" s="411" t="s">
        <v>251</v>
      </c>
      <c r="B18" s="405">
        <v>12</v>
      </c>
      <c r="C18" s="410"/>
      <c r="D18" s="410">
        <v>0</v>
      </c>
      <c r="E18" s="410"/>
      <c r="F18" s="410">
        <v>0</v>
      </c>
      <c r="G18" s="410"/>
      <c r="H18" s="410">
        <v>0</v>
      </c>
      <c r="I18" s="410"/>
      <c r="J18" s="410">
        <v>0</v>
      </c>
      <c r="K18" s="410"/>
      <c r="L18" s="410">
        <v>-61620</v>
      </c>
      <c r="M18" s="410"/>
      <c r="N18" s="410">
        <f>SUM(D18:M18)</f>
        <v>-61620</v>
      </c>
      <c r="O18" s="410"/>
    </row>
    <row r="19" spans="1:15" customFormat="1" ht="21.6" customHeight="1" x14ac:dyDescent="0.45">
      <c r="A19" s="327" t="s">
        <v>248</v>
      </c>
      <c r="B19" s="405"/>
      <c r="C19" s="412"/>
      <c r="D19" s="399">
        <f>SUM(D15:D18)</f>
        <v>131505</v>
      </c>
      <c r="E19" s="412"/>
      <c r="F19" s="399">
        <f>SUM(F15:F18)</f>
        <v>910480</v>
      </c>
      <c r="G19" s="396"/>
      <c r="H19" s="399">
        <f>SUM(H15:H18)</f>
        <v>-5465</v>
      </c>
      <c r="I19" s="396"/>
      <c r="J19" s="399">
        <f>SUM(J15:J18)</f>
        <v>0</v>
      </c>
      <c r="K19" s="412"/>
      <c r="L19" s="399">
        <f>SUM(L15:L18)</f>
        <v>-61620</v>
      </c>
      <c r="M19" s="396"/>
      <c r="N19" s="399">
        <f>SUM(N15:N18)</f>
        <v>974900</v>
      </c>
      <c r="O19" s="396"/>
    </row>
    <row r="20" spans="1:15" customFormat="1" ht="21.6" customHeight="1" x14ac:dyDescent="0.45">
      <c r="A20" s="394" t="s">
        <v>115</v>
      </c>
      <c r="B20" s="405"/>
      <c r="C20" s="412"/>
      <c r="D20" s="399">
        <f>D19</f>
        <v>131505</v>
      </c>
      <c r="E20" s="412"/>
      <c r="F20" s="399">
        <f>F19</f>
        <v>910480</v>
      </c>
      <c r="G20" s="396"/>
      <c r="H20" s="399">
        <f>H19</f>
        <v>-5465</v>
      </c>
      <c r="I20" s="396"/>
      <c r="J20" s="399">
        <f>J19</f>
        <v>0</v>
      </c>
      <c r="K20" s="412"/>
      <c r="L20" s="399">
        <f>L19</f>
        <v>-61620</v>
      </c>
      <c r="M20" s="396"/>
      <c r="N20" s="399">
        <f>N19</f>
        <v>974900</v>
      </c>
      <c r="O20" s="396"/>
    </row>
    <row r="21" spans="1:15" customFormat="1" ht="21.6" customHeight="1" x14ac:dyDescent="0.45">
      <c r="A21" s="327"/>
      <c r="B21" s="405"/>
      <c r="C21" s="412"/>
      <c r="D21" s="397"/>
      <c r="E21" s="412"/>
      <c r="F21" s="397"/>
      <c r="G21" s="396"/>
      <c r="H21" s="397"/>
      <c r="I21" s="396"/>
      <c r="J21" s="397"/>
      <c r="K21" s="412"/>
      <c r="L21" s="397"/>
      <c r="M21" s="396"/>
      <c r="N21" s="397"/>
      <c r="O21" s="396"/>
    </row>
    <row r="22" spans="1:15" ht="21.6" customHeight="1" x14ac:dyDescent="0.45">
      <c r="A22" s="394" t="s">
        <v>182</v>
      </c>
      <c r="B22" s="405"/>
      <c r="C22" s="412"/>
      <c r="D22" s="396"/>
      <c r="E22" s="412"/>
      <c r="F22" s="396"/>
      <c r="G22" s="412"/>
      <c r="H22" s="396"/>
      <c r="I22" s="396"/>
      <c r="J22" s="396"/>
      <c r="K22" s="396"/>
      <c r="L22" s="396"/>
      <c r="M22" s="396"/>
      <c r="N22" s="396"/>
    </row>
    <row r="23" spans="1:15" ht="21.6" customHeight="1" x14ac:dyDescent="0.45">
      <c r="A23" s="411" t="s">
        <v>191</v>
      </c>
      <c r="B23" s="405"/>
      <c r="C23" s="414"/>
      <c r="D23" s="325">
        <v>0</v>
      </c>
      <c r="E23" s="329"/>
      <c r="F23" s="325">
        <v>0</v>
      </c>
      <c r="G23" s="414"/>
      <c r="H23" s="325">
        <v>0</v>
      </c>
      <c r="I23" s="415"/>
      <c r="J23" s="325">
        <v>0</v>
      </c>
      <c r="K23" s="415"/>
      <c r="L23" s="415">
        <v>92176</v>
      </c>
      <c r="M23" s="398"/>
      <c r="N23" s="410">
        <f>SUM(D23:M23)</f>
        <v>92176</v>
      </c>
    </row>
    <row r="24" spans="1:15" ht="21.6" customHeight="1" x14ac:dyDescent="0.45">
      <c r="A24" s="404" t="s">
        <v>101</v>
      </c>
      <c r="B24" s="405"/>
      <c r="C24" s="414"/>
      <c r="D24" s="325">
        <v>0</v>
      </c>
      <c r="E24" s="329"/>
      <c r="F24" s="325">
        <v>0</v>
      </c>
      <c r="G24" s="414"/>
      <c r="H24" s="325">
        <v>0</v>
      </c>
      <c r="I24" s="398"/>
      <c r="J24" s="325">
        <v>0</v>
      </c>
      <c r="K24" s="398"/>
      <c r="L24" s="398">
        <v>0</v>
      </c>
      <c r="M24" s="398"/>
      <c r="N24" s="422">
        <f>SUM(D24:M24)</f>
        <v>0</v>
      </c>
    </row>
    <row r="25" spans="1:15" ht="21.6" customHeight="1" x14ac:dyDescent="0.45">
      <c r="A25" s="416" t="s">
        <v>183</v>
      </c>
      <c r="B25" s="395"/>
      <c r="C25" s="412"/>
      <c r="D25" s="330">
        <f>SUM(D23:D24)</f>
        <v>0</v>
      </c>
      <c r="E25" s="331"/>
      <c r="F25" s="330">
        <f>SUM(F23:F24)</f>
        <v>0</v>
      </c>
      <c r="G25" s="412"/>
      <c r="H25" s="330">
        <f>SUM(H23:H24)</f>
        <v>0</v>
      </c>
      <c r="I25" s="397"/>
      <c r="J25" s="330">
        <f>SUM(J23:J24)</f>
        <v>0</v>
      </c>
      <c r="K25" s="397"/>
      <c r="L25" s="399">
        <f>SUM(L23:L24)</f>
        <v>92176</v>
      </c>
      <c r="M25" s="397"/>
      <c r="N25" s="399">
        <f>SUM(N23:N24)</f>
        <v>92176</v>
      </c>
      <c r="O25" s="421"/>
    </row>
    <row r="26" spans="1:15" ht="21.6" customHeight="1" x14ac:dyDescent="0.45">
      <c r="A26" s="394"/>
      <c r="B26" s="405"/>
      <c r="C26" s="412"/>
      <c r="D26" s="398"/>
      <c r="E26" s="412"/>
      <c r="F26" s="398"/>
      <c r="G26" s="412"/>
      <c r="H26" s="397"/>
      <c r="I26" s="397"/>
      <c r="J26" s="397"/>
      <c r="K26" s="397"/>
      <c r="L26" s="397"/>
      <c r="M26" s="397"/>
      <c r="N26" s="397"/>
    </row>
    <row r="27" spans="1:15" ht="21.6" customHeight="1" thickBot="1" x14ac:dyDescent="0.5">
      <c r="A27" s="71" t="s">
        <v>276</v>
      </c>
      <c r="B27" s="395"/>
      <c r="C27" s="412"/>
      <c r="D27" s="400">
        <f>SUM(D11,D25,D19)</f>
        <v>1136505</v>
      </c>
      <c r="E27" s="412"/>
      <c r="F27" s="400">
        <f>SUM(F11,F25,F19)</f>
        <v>1259077</v>
      </c>
      <c r="G27" s="412"/>
      <c r="H27" s="400">
        <f>SUM(H11,H25,H19)</f>
        <v>12545</v>
      </c>
      <c r="I27" s="397"/>
      <c r="J27" s="400">
        <f>SUM(J11,J25,J19)</f>
        <v>13800</v>
      </c>
      <c r="K27" s="397"/>
      <c r="L27" s="400">
        <f>SUM(L11,L25,L19)</f>
        <v>211788</v>
      </c>
      <c r="M27" s="397"/>
      <c r="N27" s="400">
        <f>SUM(N11,N25,N19)</f>
        <v>2633715</v>
      </c>
      <c r="O27" s="421"/>
    </row>
    <row r="28" spans="1:15" ht="21.6" customHeight="1" thickTop="1" x14ac:dyDescent="0.45">
      <c r="D28" s="441"/>
      <c r="F28" s="441"/>
      <c r="H28" s="442"/>
      <c r="I28" s="442"/>
      <c r="J28" s="442"/>
      <c r="K28" s="442"/>
      <c r="L28" s="442"/>
      <c r="N28" s="441"/>
    </row>
    <row r="29" spans="1:15" ht="21.6" customHeight="1" x14ac:dyDescent="0.45">
      <c r="D29" s="442"/>
      <c r="F29" s="442"/>
      <c r="H29" s="442"/>
      <c r="I29" s="442"/>
      <c r="J29" s="442"/>
      <c r="K29" s="442"/>
      <c r="L29" s="442"/>
      <c r="N29" s="442"/>
    </row>
    <row r="30" spans="1:15" ht="21.6" customHeight="1" x14ac:dyDescent="0.45">
      <c r="H30" s="441"/>
      <c r="I30" s="441"/>
      <c r="J30" s="441"/>
      <c r="K30" s="441"/>
      <c r="L30" s="441"/>
      <c r="N30" s="249"/>
    </row>
    <row r="31" spans="1:15" ht="21.6" customHeight="1" x14ac:dyDescent="0.45">
      <c r="D31" s="443"/>
      <c r="F31" s="443"/>
      <c r="H31" s="443"/>
      <c r="I31" s="443"/>
      <c r="J31" s="443"/>
      <c r="K31" s="443"/>
      <c r="L31" s="443"/>
      <c r="N31" s="443"/>
    </row>
    <row r="32" spans="1:15" ht="22.7" customHeight="1" x14ac:dyDescent="0.45"/>
  </sheetData>
  <mergeCells count="4">
    <mergeCell ref="A1:J1"/>
    <mergeCell ref="D4:N4"/>
    <mergeCell ref="J5:L5"/>
    <mergeCell ref="D9:N9"/>
  </mergeCells>
  <pageMargins left="0.7" right="0.7" top="0.5" bottom="0.5" header="0.5" footer="0.5"/>
  <pageSetup paperSize="9" scale="75" firstPageNumber="12" orientation="landscape" blackAndWhite="1" useFirstPageNumber="1" r:id="rId1"/>
  <headerFooter>
    <oddFooter>&amp;Lหมายเหตุประกอบงบการเงินเป็นส่วนหนึ่งของงบการเงินระหว่างกาลนี้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8</vt:i4>
      </vt:variant>
    </vt:vector>
  </HeadingPairs>
  <TitlesOfParts>
    <vt:vector size="19" baseType="lpstr">
      <vt:lpstr>BS3-5</vt:lpstr>
      <vt:lpstr>PL6-7</vt:lpstr>
      <vt:lpstr>PL Q2'19</vt:lpstr>
      <vt:lpstr>Sheet2</vt:lpstr>
      <vt:lpstr>Sheet1</vt:lpstr>
      <vt:lpstr>PL8-9</vt:lpstr>
      <vt:lpstr>SHC10</vt:lpstr>
      <vt:lpstr>SHC11</vt:lpstr>
      <vt:lpstr>SHS12</vt:lpstr>
      <vt:lpstr>SHS13</vt:lpstr>
      <vt:lpstr>CF14-15</vt:lpstr>
      <vt:lpstr>'BS3-5'!Print_Area</vt:lpstr>
      <vt:lpstr>'CF14-15'!Print_Area</vt:lpstr>
      <vt:lpstr>'PL6-7'!Print_Area</vt:lpstr>
      <vt:lpstr>'PL8-9'!Print_Area</vt:lpstr>
      <vt:lpstr>'SHC10'!Print_Area</vt:lpstr>
      <vt:lpstr>'SHC11'!Print_Area</vt:lpstr>
      <vt:lpstr>'SHS12'!Print_Area</vt:lpstr>
      <vt:lpstr>'SHS13'!Print_Area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Thanradee Witrurat</dc:creator>
  <cp:lastModifiedBy>Chairat Suwan</cp:lastModifiedBy>
  <cp:lastPrinted>2022-11-08T11:45:01Z</cp:lastPrinted>
  <dcterms:created xsi:type="dcterms:W3CDTF">2018-08-20T14:59:32Z</dcterms:created>
  <dcterms:modified xsi:type="dcterms:W3CDTF">2022-11-08T15:08:50Z</dcterms:modified>
</cp:coreProperties>
</file>