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ET 2022 -\2022\M-03\"/>
    </mc:Choice>
  </mc:AlternateContent>
  <xr:revisionPtr revIDLastSave="0" documentId="13_ncr:1_{9B12C120-B745-4287-B085-C968BE4B4F5A}" xr6:coauthVersionLast="47" xr6:coauthVersionMax="47" xr10:uidLastSave="{00000000-0000-0000-0000-000000000000}"/>
  <bookViews>
    <workbookView xWindow="310" yWindow="120" windowWidth="18570" windowHeight="9850" tabRatio="790" xr2:uid="{00000000-000D-0000-FFFF-FFFF00000000}"/>
  </bookViews>
  <sheets>
    <sheet name="BL 3-4" sheetId="16" r:id="rId1"/>
    <sheet name="PL5-6" sheetId="25" r:id="rId2"/>
    <sheet name="SH7" sheetId="23" r:id="rId3"/>
    <sheet name="SH8" sheetId="22" r:id="rId4"/>
    <sheet name="SH9" sheetId="24" r:id="rId5"/>
    <sheet name="SH10" sheetId="14" r:id="rId6"/>
    <sheet name="CF11-12" sheetId="13" r:id="rId7"/>
  </sheets>
  <definedNames>
    <definedName name="_xlnm._FilterDatabase" localSheetId="6" hidden="1">'CF11-12'!$A$51:$J$74</definedName>
    <definedName name="_Hlk120336604" localSheetId="0">'BL 3-4'!#REF!</definedName>
    <definedName name="_xlnm.Print_Area" localSheetId="0">'BL 3-4'!$A$1:$J$91</definedName>
    <definedName name="_xlnm.Print_Area" localSheetId="6">'CF11-12'!$A$1:$J$106</definedName>
    <definedName name="_xlnm.Print_Area" localSheetId="1">'PL5-6'!$A$1:$J$69</definedName>
    <definedName name="_xlnm.Print_Area" localSheetId="5">'SH10'!$A$1:$N$27</definedName>
    <definedName name="_xlnm.Print_Area" localSheetId="2">'SH7'!$A$1:$T$35</definedName>
    <definedName name="_xlnm.Print_Area" localSheetId="3">'SH8'!$A$1:$T$36</definedName>
    <definedName name="_xlnm.Print_Area" localSheetId="4">'SH9'!$A$1:$N$26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3" i="25" l="1"/>
  <c r="H43" i="25"/>
  <c r="F43" i="25"/>
  <c r="D43" i="25"/>
  <c r="R32" i="22" l="1"/>
  <c r="R31" i="22"/>
  <c r="R33" i="22" s="1"/>
  <c r="P24" i="22"/>
  <c r="P19" i="22"/>
  <c r="P18" i="22"/>
  <c r="H14" i="13"/>
  <c r="D17" i="14" l="1"/>
  <c r="F17" i="14"/>
  <c r="H17" i="14"/>
  <c r="J17" i="14"/>
  <c r="L17" i="14"/>
  <c r="H44" i="25"/>
  <c r="D44" i="25"/>
  <c r="D30" i="25"/>
  <c r="D86" i="16"/>
  <c r="D69" i="16"/>
  <c r="J22" i="16"/>
  <c r="H22" i="16"/>
  <c r="F22" i="16"/>
  <c r="D18" i="16" l="1"/>
  <c r="D22" i="16" s="1"/>
  <c r="H73" i="13"/>
  <c r="H66" i="16"/>
  <c r="T20" i="23" l="1"/>
  <c r="F31" i="13"/>
  <c r="J44" i="25"/>
  <c r="L22" i="14"/>
  <c r="F44" i="25"/>
  <c r="J25" i="25" l="1"/>
  <c r="H25" i="25"/>
  <c r="F25" i="25"/>
  <c r="D25" i="25"/>
  <c r="J17" i="25"/>
  <c r="H17" i="25"/>
  <c r="F17" i="25"/>
  <c r="D17" i="25"/>
  <c r="F87" i="13"/>
  <c r="N15" i="24"/>
  <c r="N16" i="24"/>
  <c r="D20" i="22"/>
  <c r="T14" i="22"/>
  <c r="R20" i="23"/>
  <c r="P20" i="23"/>
  <c r="N20" i="23"/>
  <c r="L20" i="23"/>
  <c r="H20" i="23"/>
  <c r="J20" i="23"/>
  <c r="F20" i="23"/>
  <c r="D20" i="23"/>
  <c r="T18" i="23"/>
  <c r="T14" i="23"/>
  <c r="F87" i="16"/>
  <c r="F89" i="16" s="1"/>
  <c r="F39" i="16"/>
  <c r="F71" i="16"/>
  <c r="F27" i="25" l="1"/>
  <c r="F33" i="25" s="1"/>
  <c r="F35" i="25" s="1"/>
  <c r="D27" i="25"/>
  <c r="D33" i="25" s="1"/>
  <c r="D35" i="25" s="1"/>
  <c r="D60" i="25" s="1"/>
  <c r="D58" i="25" s="1"/>
  <c r="N31" i="22" s="1"/>
  <c r="H27" i="25"/>
  <c r="H33" i="25" s="1"/>
  <c r="H35" i="25" s="1"/>
  <c r="H58" i="25" s="1"/>
  <c r="J27" i="25"/>
  <c r="J33" i="25" s="1"/>
  <c r="J35" i="25" s="1"/>
  <c r="F60" i="25" l="1"/>
  <c r="F46" i="25"/>
  <c r="H46" i="25"/>
  <c r="H63" i="25" s="1"/>
  <c r="H11" i="13"/>
  <c r="L21" i="14"/>
  <c r="J60" i="25"/>
  <c r="J46" i="25"/>
  <c r="J65" i="25" s="1"/>
  <c r="D46" i="25"/>
  <c r="D65" i="25" s="1"/>
  <c r="D63" i="25" s="1"/>
  <c r="N32" i="22" s="1"/>
  <c r="N33" i="22" s="1"/>
  <c r="F65" i="25"/>
  <c r="D87" i="13"/>
  <c r="H87" i="13"/>
  <c r="J87" i="13"/>
  <c r="H65" i="25" l="1"/>
  <c r="H60" i="25"/>
  <c r="N15" i="14"/>
  <c r="J27" i="22"/>
  <c r="L27" i="22"/>
  <c r="H27" i="22"/>
  <c r="F27" i="22"/>
  <c r="D27" i="22"/>
  <c r="D28" i="22" s="1"/>
  <c r="N27" i="22"/>
  <c r="F20" i="22"/>
  <c r="H20" i="22"/>
  <c r="J20" i="22"/>
  <c r="L20" i="22"/>
  <c r="N20" i="22"/>
  <c r="R20" i="22"/>
  <c r="F28" i="22" l="1"/>
  <c r="T18" i="22"/>
  <c r="D71" i="16" l="1"/>
  <c r="N28" i="22" l="1"/>
  <c r="J74" i="13" l="1"/>
  <c r="H74" i="13"/>
  <c r="F74" i="13"/>
  <c r="D74" i="13"/>
  <c r="R27" i="22"/>
  <c r="T24" i="22"/>
  <c r="H39" i="16" l="1"/>
  <c r="L17" i="24" l="1"/>
  <c r="J17" i="24"/>
  <c r="H17" i="24"/>
  <c r="F17" i="24"/>
  <c r="D17" i="24"/>
  <c r="R25" i="23"/>
  <c r="P25" i="23"/>
  <c r="N25" i="23"/>
  <c r="L25" i="23"/>
  <c r="J25" i="23"/>
  <c r="H25" i="23"/>
  <c r="F25" i="23"/>
  <c r="D25" i="23"/>
  <c r="T25" i="23"/>
  <c r="H26" i="23"/>
  <c r="J26" i="23"/>
  <c r="L26" i="23"/>
  <c r="D26" i="23" l="1"/>
  <c r="F26" i="23"/>
  <c r="R26" i="23"/>
  <c r="N26" i="23"/>
  <c r="D11" i="13" l="1"/>
  <c r="J33" i="22" l="1"/>
  <c r="L18" i="14" l="1"/>
  <c r="J18" i="14"/>
  <c r="H18" i="14"/>
  <c r="F18" i="14"/>
  <c r="D18" i="14"/>
  <c r="J28" i="22" l="1"/>
  <c r="F35" i="22"/>
  <c r="D35" i="22"/>
  <c r="T26" i="22" l="1"/>
  <c r="T27" i="22" s="1"/>
  <c r="P27" i="22"/>
  <c r="R28" i="22"/>
  <c r="H28" i="22"/>
  <c r="H35" i="22"/>
  <c r="L28" i="22"/>
  <c r="L35" i="22"/>
  <c r="J18" i="24"/>
  <c r="H18" i="24"/>
  <c r="F18" i="24"/>
  <c r="D18" i="24"/>
  <c r="L34" i="23"/>
  <c r="D34" i="23"/>
  <c r="J34" i="23"/>
  <c r="H34" i="23"/>
  <c r="F34" i="23"/>
  <c r="L23" i="24"/>
  <c r="J23" i="24"/>
  <c r="H23" i="24"/>
  <c r="F23" i="24"/>
  <c r="D23" i="24"/>
  <c r="N22" i="24"/>
  <c r="N21" i="24"/>
  <c r="N23" i="24" s="1"/>
  <c r="L18" i="24"/>
  <c r="F25" i="24"/>
  <c r="D25" i="24"/>
  <c r="T33" i="23"/>
  <c r="R31" i="23"/>
  <c r="R34" i="23" s="1"/>
  <c r="N31" i="23"/>
  <c r="N34" i="23" s="1"/>
  <c r="T19" i="23" l="1"/>
  <c r="P26" i="23"/>
  <c r="H25" i="24"/>
  <c r="J25" i="24"/>
  <c r="N17" i="24"/>
  <c r="N18" i="24" s="1"/>
  <c r="P31" i="23"/>
  <c r="L25" i="24"/>
  <c r="N11" i="24"/>
  <c r="T31" i="23"/>
  <c r="N25" i="24" l="1"/>
  <c r="P34" i="23"/>
  <c r="T26" i="23" l="1"/>
  <c r="T34" i="23" s="1"/>
  <c r="J87" i="16" l="1"/>
  <c r="H87" i="16"/>
  <c r="D87" i="16"/>
  <c r="E107" i="13" l="1"/>
  <c r="G107" i="13"/>
  <c r="I107" i="13"/>
  <c r="F23" i="14" l="1"/>
  <c r="N22" i="14"/>
  <c r="N16" i="14"/>
  <c r="N17" i="14" s="1"/>
  <c r="H23" i="14"/>
  <c r="D23" i="14"/>
  <c r="H89" i="16"/>
  <c r="D89" i="16"/>
  <c r="J62" i="16"/>
  <c r="H62" i="16"/>
  <c r="F62" i="16"/>
  <c r="D62" i="16"/>
  <c r="H26" i="14" l="1"/>
  <c r="N18" i="14"/>
  <c r="R35" i="22" l="1"/>
  <c r="N35" i="22"/>
  <c r="P32" i="22"/>
  <c r="T32" i="22" s="1"/>
  <c r="P31" i="22"/>
  <c r="T31" i="22" s="1"/>
  <c r="U31" i="22" s="1"/>
  <c r="P20" i="22"/>
  <c r="P28" i="22" l="1"/>
  <c r="T33" i="22"/>
  <c r="T19" i="22"/>
  <c r="T20" i="22" s="1"/>
  <c r="P33" i="22"/>
  <c r="P35" i="22" s="1"/>
  <c r="U33" i="22" l="1"/>
  <c r="T35" i="22"/>
  <c r="U35" i="22" s="1"/>
  <c r="T28" i="22"/>
  <c r="P37" i="22"/>
  <c r="R37" i="22" l="1"/>
  <c r="J89" i="16" l="1"/>
  <c r="J71" i="16"/>
  <c r="J73" i="16" s="1"/>
  <c r="J39" i="16"/>
  <c r="J91" i="16" l="1"/>
  <c r="D26" i="14"/>
  <c r="F41" i="16"/>
  <c r="J41" i="16"/>
  <c r="F73" i="16"/>
  <c r="F91" i="16" s="1"/>
  <c r="H71" i="16"/>
  <c r="J23" i="14"/>
  <c r="J26" i="14" s="1"/>
  <c r="D39" i="16"/>
  <c r="D41" i="16" s="1"/>
  <c r="F93" i="16" l="1"/>
  <c r="F44" i="13"/>
  <c r="F46" i="13" s="1"/>
  <c r="F89" i="13" s="1"/>
  <c r="F91" i="13" s="1"/>
  <c r="J93" i="16"/>
  <c r="D73" i="16"/>
  <c r="D91" i="16" s="1"/>
  <c r="D93" i="16" s="1"/>
  <c r="H73" i="16"/>
  <c r="H91" i="16" s="1"/>
  <c r="H41" i="16"/>
  <c r="H93" i="16" l="1"/>
  <c r="H31" i="13"/>
  <c r="H44" i="13" s="1"/>
  <c r="D31" i="13"/>
  <c r="J31" i="13"/>
  <c r="J44" i="13" s="1"/>
  <c r="J46" i="13" s="1"/>
  <c r="J89" i="13" s="1"/>
  <c r="J91" i="13" s="1"/>
  <c r="D44" i="13" l="1"/>
  <c r="D46" i="13" s="1"/>
  <c r="D89" i="13" s="1"/>
  <c r="D91" i="13" s="1"/>
  <c r="D107" i="13" s="1"/>
  <c r="L23" i="14"/>
  <c r="L26" i="14" s="1"/>
  <c r="N21" i="14"/>
  <c r="N23" i="14" s="1"/>
  <c r="H46" i="13"/>
  <c r="H89" i="13" s="1"/>
  <c r="H91" i="13" s="1"/>
  <c r="H107" i="13" s="1"/>
  <c r="F26" i="14" l="1"/>
  <c r="N26" i="14" l="1"/>
  <c r="J35" i="22" l="1"/>
  <c r="J31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Pittayuth, Boonamnajdej</author>
  </authors>
  <commentList>
    <comment ref="D18" authorId="0" shapeId="0" xr:uid="{9C380B0A-A798-467C-9D5A-DE92D9DC154E}">
      <text>
        <r>
          <rPr>
            <b/>
            <sz val="9"/>
            <color indexed="81"/>
            <rFont val="Tahoma"/>
            <family val="2"/>
          </rPr>
          <t>Pittayuth, Boonamnajdej:</t>
        </r>
        <r>
          <rPr>
            <sz val="9"/>
            <color indexed="81"/>
            <rFont val="Tahoma"/>
            <family val="2"/>
          </rPr>
          <t xml:space="preserve">
-1</t>
        </r>
      </text>
    </comment>
    <comment ref="H37" authorId="0" shapeId="0" xr:uid="{2BA7CFCB-9347-47BA-AFAA-58F99439B807}">
      <text>
        <r>
          <rPr>
            <b/>
            <sz val="9"/>
            <color indexed="81"/>
            <rFont val="Tahoma"/>
            <family val="2"/>
          </rPr>
          <t>Pittayuth, Boonamnajdej:</t>
        </r>
        <r>
          <rPr>
            <sz val="9"/>
            <color indexed="81"/>
            <rFont val="Tahoma"/>
            <family val="2"/>
          </rPr>
          <t xml:space="preserve">
+1 ตามปีก่อน </t>
        </r>
      </text>
    </comment>
    <comment ref="A56" authorId="0" shapeId="0" xr:uid="{9CA8DF83-6EC2-4FCF-9EF2-D296E417C8AD}">
      <text>
        <r>
          <rPr>
            <b/>
            <sz val="9"/>
            <color indexed="81"/>
            <rFont val="Tahoma"/>
            <family val="2"/>
          </rPr>
          <t>Pittayuth, Boonamnajdej:</t>
        </r>
        <r>
          <rPr>
            <sz val="9"/>
            <color indexed="81"/>
            <rFont val="Tahoma"/>
            <family val="2"/>
          </rPr>
          <t xml:space="preserve">
Net Other payable and contract liab.</t>
        </r>
      </text>
    </comment>
    <comment ref="H66" authorId="0" shapeId="0" xr:uid="{D3F59D94-9804-4CAB-97B1-FBFF3533888B}">
      <text>
        <r>
          <rPr>
            <b/>
            <sz val="9"/>
            <color indexed="81"/>
            <rFont val="Tahoma"/>
            <family val="2"/>
          </rPr>
          <t>Pittayuth, Boonamnajdej:</t>
        </r>
        <r>
          <rPr>
            <sz val="9"/>
            <color indexed="81"/>
            <rFont val="Tahoma"/>
            <family val="2"/>
          </rPr>
          <t xml:space="preserve">
-1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Pittayuth, Boonamnajdej</author>
  </authors>
  <commentList>
    <comment ref="H73" authorId="0" shapeId="0" xr:uid="{C11DC854-C6C9-48E1-A4F0-ABDB69ED3772}">
      <text>
        <r>
          <rPr>
            <b/>
            <sz val="9"/>
            <color indexed="81"/>
            <rFont val="Tahoma"/>
            <family val="2"/>
          </rPr>
          <t>Pittayuth, Boonamnajdej:</t>
        </r>
        <r>
          <rPr>
            <sz val="9"/>
            <color indexed="81"/>
            <rFont val="Tahoma"/>
            <family val="2"/>
          </rPr>
          <t xml:space="preserve">
-1</t>
        </r>
      </text>
    </comment>
  </commentList>
</comments>
</file>

<file path=xl/sharedStrings.xml><?xml version="1.0" encoding="utf-8"?>
<sst xmlns="http://schemas.openxmlformats.org/spreadsheetml/2006/main" count="437" uniqueCount="247">
  <si>
    <t>Consolidated</t>
  </si>
  <si>
    <t>Assets</t>
  </si>
  <si>
    <t>Note</t>
  </si>
  <si>
    <t>Current assets</t>
  </si>
  <si>
    <t>Cash and cash equivalents</t>
  </si>
  <si>
    <t>Inventories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</si>
  <si>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</si>
  <si>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</si>
  <si>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</si>
  <si>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</si>
  <si>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</si>
  <si>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</si>
  <si>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</si>
  <si>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Trade accounts payable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</si>
  <si>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</si>
  <si>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</si>
  <si>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</si>
  <si>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</si>
  <si>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</si>
  <si>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Other income</t>
  </si>
  <si>
    <t>Expenses</t>
  </si>
  <si>
    <t>Total expenses</t>
  </si>
  <si>
    <t>Cash flows from operating activities</t>
  </si>
  <si>
    <t>Changes in operating assets and liabilities</t>
  </si>
  <si>
    <t>Cash flows from investing activities</t>
  </si>
  <si>
    <t>Interest received</t>
  </si>
  <si>
    <t>Cash flows from financing activities</t>
  </si>
  <si>
    <t>Interest paid</t>
  </si>
  <si>
    <t>equity</t>
  </si>
  <si>
    <t>Total</t>
  </si>
  <si>
    <t>Income tax payable</t>
  </si>
  <si>
    <t>share capital</t>
  </si>
  <si>
    <t>Issued and</t>
  </si>
  <si>
    <t>Trade accounts receivable</t>
  </si>
  <si>
    <t>Other non-current liabilities</t>
  </si>
  <si>
    <t>financial statements</t>
  </si>
  <si>
    <t>Separate</t>
  </si>
  <si>
    <t>Separate financial statements</t>
  </si>
  <si>
    <t>Administrative expenses</t>
  </si>
  <si>
    <t>Finance costs</t>
  </si>
  <si>
    <t>Transactions with owners, recorded directly in equity</t>
  </si>
  <si>
    <t>Deferred tax assets</t>
  </si>
  <si>
    <t>Retained earnings</t>
  </si>
  <si>
    <t>Share premium</t>
  </si>
  <si>
    <t>reserve</t>
  </si>
  <si>
    <t>Unappropriated</t>
  </si>
  <si>
    <t>Statement of financial position</t>
  </si>
  <si>
    <t>Consolidated financial statements</t>
  </si>
  <si>
    <t>Legal</t>
  </si>
  <si>
    <t xml:space="preserve">   comprehensive income</t>
  </si>
  <si>
    <t>Non-cash transactions</t>
  </si>
  <si>
    <t>Income tax on other comprehensive income</t>
  </si>
  <si>
    <t xml:space="preserve">Income tax (expense) benefit on other </t>
  </si>
  <si>
    <t xml:space="preserve">   Appropriated</t>
  </si>
  <si>
    <t xml:space="preserve">      Legal reserve</t>
  </si>
  <si>
    <t xml:space="preserve">   Unappropriated</t>
  </si>
  <si>
    <t>Total transactions with owners, recorded directly in equity</t>
  </si>
  <si>
    <t>Share capital:</t>
  </si>
  <si>
    <t xml:space="preserve">Tax expense </t>
  </si>
  <si>
    <t>Interest income</t>
  </si>
  <si>
    <t>Taxes paid</t>
  </si>
  <si>
    <t xml:space="preserve">   Authorised share capital</t>
  </si>
  <si>
    <t xml:space="preserve">Share premium on ordinary shares </t>
  </si>
  <si>
    <t>Acquisition of assets by finance lease</t>
  </si>
  <si>
    <t>Other receivables</t>
  </si>
  <si>
    <t>Other payables</t>
  </si>
  <si>
    <t>Equity</t>
  </si>
  <si>
    <t>Total equity</t>
  </si>
  <si>
    <t>Total liabilities and equity</t>
  </si>
  <si>
    <t>Other comprehensive income</t>
  </si>
  <si>
    <t>Investments in subsidiaries</t>
  </si>
  <si>
    <t xml:space="preserve">   Issued and paid-up share capital</t>
  </si>
  <si>
    <t>Transfer to legal reserve</t>
  </si>
  <si>
    <t>Net increase (decrease) in cash and cash equivalents</t>
  </si>
  <si>
    <t>Liabilities and equity</t>
  </si>
  <si>
    <t>Revenue</t>
  </si>
  <si>
    <t>Total revenue</t>
  </si>
  <si>
    <t>Payables for purchase of intangible assets</t>
  </si>
  <si>
    <t>Sabuy Technology Public Company Limited and its Subsidiaries</t>
  </si>
  <si>
    <t>Asset for service</t>
  </si>
  <si>
    <t>Current portion of long-term loans</t>
  </si>
  <si>
    <t>Long-term loans</t>
  </si>
  <si>
    <t>Differences from business combination</t>
  </si>
  <si>
    <t xml:space="preserve">   under common control</t>
  </si>
  <si>
    <t>Non-controlling interests</t>
  </si>
  <si>
    <t>Warrants</t>
  </si>
  <si>
    <t>Revenue from rendering of services</t>
  </si>
  <si>
    <t>Revenue from sale of goods</t>
  </si>
  <si>
    <t>Cost of rendering of services</t>
  </si>
  <si>
    <t xml:space="preserve">Revenue from rendering of contract services </t>
  </si>
  <si>
    <t>Interest income from installment sale</t>
  </si>
  <si>
    <t>Distribution costs</t>
  </si>
  <si>
    <t>Loss from cancellation of agreement</t>
  </si>
  <si>
    <t xml:space="preserve">Cost of rendering of contract services </t>
  </si>
  <si>
    <t xml:space="preserve">   Owners of the parent</t>
  </si>
  <si>
    <t xml:space="preserve">   Non-controlling interests</t>
  </si>
  <si>
    <t>Total comprehensive income (expense) attributable to:</t>
  </si>
  <si>
    <t>Differences from</t>
  </si>
  <si>
    <t>business</t>
  </si>
  <si>
    <t>combination</t>
  </si>
  <si>
    <t>under</t>
  </si>
  <si>
    <t>common control</t>
  </si>
  <si>
    <t xml:space="preserve">Equity </t>
  </si>
  <si>
    <t>attributable to</t>
  </si>
  <si>
    <t>owners of</t>
  </si>
  <si>
    <t>the parent</t>
  </si>
  <si>
    <t>interests</t>
  </si>
  <si>
    <t xml:space="preserve">Non-controlling </t>
  </si>
  <si>
    <t xml:space="preserve">   Share-based payment transactions</t>
  </si>
  <si>
    <t xml:space="preserve">   Other comprehensive income</t>
  </si>
  <si>
    <t>Share-based payment transactions</t>
  </si>
  <si>
    <t>Depreciation and amortisation</t>
  </si>
  <si>
    <t xml:space="preserve">Inventories </t>
  </si>
  <si>
    <t>Contract cost assets</t>
  </si>
  <si>
    <t>Acquisition of intangible assets</t>
  </si>
  <si>
    <t>Payables for purchase of equipment</t>
  </si>
  <si>
    <t>Proceeds from loans from financial institutions</t>
  </si>
  <si>
    <t>Repayment of loans from financial institutions</t>
  </si>
  <si>
    <t>Acquisition of asset for service</t>
  </si>
  <si>
    <t xml:space="preserve">Current portion of installment </t>
  </si>
  <si>
    <t>Installment accounts receivable</t>
  </si>
  <si>
    <t xml:space="preserve">   accounts receivable</t>
  </si>
  <si>
    <t>Profit (loss) attributable to:</t>
  </si>
  <si>
    <t>paid-up</t>
  </si>
  <si>
    <t>Expense from share-based payment transactions</t>
  </si>
  <si>
    <t>on ordinary shares</t>
  </si>
  <si>
    <t>Proceeds from share subscription by non-controlling interests</t>
  </si>
  <si>
    <t>Transfer from inventories to equipment</t>
  </si>
  <si>
    <t>Transfer from equipment to asset for service</t>
  </si>
  <si>
    <t xml:space="preserve">31 December </t>
  </si>
  <si>
    <t>(Unaudited)</t>
  </si>
  <si>
    <t>(in thousand Baht)</t>
  </si>
  <si>
    <t>Right-of-use assets</t>
  </si>
  <si>
    <t>Statement of comprehensive income (Unaudited)</t>
  </si>
  <si>
    <t>Three-month period ended</t>
  </si>
  <si>
    <t>Statement of changes in equity  (Unaudited)</t>
  </si>
  <si>
    <t>Statement of changes in equity (Unaudited)</t>
  </si>
  <si>
    <t>Comprehensive income for the period</t>
  </si>
  <si>
    <t>Total comprehensive income for the period</t>
  </si>
  <si>
    <t>Statement of cash flows (Unaudited)</t>
  </si>
  <si>
    <t>Transfer from equipment to right of use</t>
  </si>
  <si>
    <t xml:space="preserve">Current portion of long-term loans </t>
  </si>
  <si>
    <t>Short-term loans</t>
  </si>
  <si>
    <t>Current portion of lease liabilities</t>
  </si>
  <si>
    <t>Profit (loss)</t>
  </si>
  <si>
    <t xml:space="preserve">   Profit </t>
  </si>
  <si>
    <t>Equity attributable to owners of the parent</t>
  </si>
  <si>
    <t>Total comprehensive income (expense) for the period</t>
  </si>
  <si>
    <t>Payment of lease liabilities</t>
  </si>
  <si>
    <t>Current financial assets pledged as collateral</t>
  </si>
  <si>
    <t>Non-current financial assets pledged as collateral</t>
  </si>
  <si>
    <t xml:space="preserve">Lease liabilities </t>
  </si>
  <si>
    <t>Balance at 1 January 2021</t>
  </si>
  <si>
    <t>Acquisition of investments from the increase of</t>
  </si>
  <si>
    <t>Acquisition of assets by lease contracts</t>
  </si>
  <si>
    <t>10</t>
  </si>
  <si>
    <t xml:space="preserve">   Shares options exercised</t>
  </si>
  <si>
    <t xml:space="preserve">  Changes in ownership interests in subsidiaries</t>
  </si>
  <si>
    <t xml:space="preserve">  Total changes in ownership interests in subsidiaries</t>
  </si>
  <si>
    <t>Acquisition of non-controlling interest</t>
  </si>
  <si>
    <t>Decrease in financial assets pledged as collateral</t>
  </si>
  <si>
    <t>Profit from operating activities</t>
  </si>
  <si>
    <t>Profit before income tax expense</t>
  </si>
  <si>
    <t>Profit for the period</t>
  </si>
  <si>
    <t>Other comprehensive income for the period, net of tax</t>
  </si>
  <si>
    <t xml:space="preserve">     without a change in control</t>
  </si>
  <si>
    <t xml:space="preserve">  Acquisition of non-controlling interests </t>
  </si>
  <si>
    <t>Adjustments to reconcile profit to cash receipts (payments)</t>
  </si>
  <si>
    <t>Reversal of expected credit loss on accounts receivable</t>
  </si>
  <si>
    <t>Provision for employee benefits</t>
  </si>
  <si>
    <t>(Reversal of) provision for warranty</t>
  </si>
  <si>
    <t>Change of measurements of defined benefit plans</t>
  </si>
  <si>
    <t>Goodwill</t>
  </si>
  <si>
    <t xml:space="preserve">     with a change in control</t>
  </si>
  <si>
    <t>2, 6</t>
  </si>
  <si>
    <t>Net cash from operating activities</t>
  </si>
  <si>
    <t>Net cash generated from operating activities</t>
  </si>
  <si>
    <t>Acquisition of interest in joint venture</t>
  </si>
  <si>
    <t>Cash and cash equivalents at 1 January</t>
  </si>
  <si>
    <t xml:space="preserve">Other intangible assets </t>
  </si>
  <si>
    <t>Deferred tax liabilities</t>
  </si>
  <si>
    <t>Proceeds from exercise of share options</t>
  </si>
  <si>
    <t xml:space="preserve">   Issue of ordinary shares</t>
  </si>
  <si>
    <t>Acquisition of subsidiaries, net of cash acquired</t>
  </si>
  <si>
    <t>Receivables from sale of investment</t>
  </si>
  <si>
    <t>Payables for acquistion of investment</t>
  </si>
  <si>
    <t>Investments in joint ventures</t>
  </si>
  <si>
    <t>Net cash from financing activities</t>
  </si>
  <si>
    <t xml:space="preserve">Net cash used in investing activities  </t>
  </si>
  <si>
    <t>31 March</t>
  </si>
  <si>
    <t>Debentures</t>
  </si>
  <si>
    <t>Three-month period ended 31 March 2021</t>
  </si>
  <si>
    <t>Balance at 31 March 2021</t>
  </si>
  <si>
    <t>Three-month period ended 31 March 2022</t>
  </si>
  <si>
    <t>Balance at 1 January 2022</t>
  </si>
  <si>
    <t>Balance at 31 March 2022</t>
  </si>
  <si>
    <t xml:space="preserve">   to profit or loss</t>
  </si>
  <si>
    <t>Cash and cash equivalents at 31 March</t>
  </si>
  <si>
    <t>Dividend received</t>
  </si>
  <si>
    <t>Bank overdrafts and short-term loans</t>
  </si>
  <si>
    <t xml:space="preserve">   from financial institutions</t>
  </si>
  <si>
    <t>Dividend income</t>
  </si>
  <si>
    <t>6</t>
  </si>
  <si>
    <t>Proceeds from repayment of loans</t>
  </si>
  <si>
    <t>Cash payments for loans</t>
  </si>
  <si>
    <t>Non-current assets classified as held for sale</t>
  </si>
  <si>
    <t>Proceeds from issuing debentures</t>
  </si>
  <si>
    <t>Acquisition of investment in equity instruments</t>
  </si>
  <si>
    <t>Investments in equity instruments</t>
  </si>
  <si>
    <t>Property, plant and equipment</t>
  </si>
  <si>
    <t>Short-term borrowings</t>
  </si>
  <si>
    <t>Cost of sale of goods</t>
  </si>
  <si>
    <t>Share of loss of joint ventures accounted for</t>
  </si>
  <si>
    <t xml:space="preserve">   using equity method</t>
  </si>
  <si>
    <t>Items that will not be reclassified subsequently to profit or loss</t>
  </si>
  <si>
    <t>Gain on remeasurements of defined benefit plans</t>
  </si>
  <si>
    <t>Income tax relating to items that will not be reclassified</t>
  </si>
  <si>
    <t xml:space="preserve">   subsequently to profit or loss</t>
  </si>
  <si>
    <t>Total items that will not be reclassified subsequently</t>
  </si>
  <si>
    <r>
      <rPr>
        <b/>
        <sz val="11"/>
        <rFont val="Times New Roman"/>
        <family val="1"/>
      </rPr>
      <t xml:space="preserve">Basic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</si>
  <si>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</si>
  <si>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 xml:space="preserve">   Contributions by and distributions to owners </t>
  </si>
  <si>
    <t xml:space="preserve">   Changes in ownership interests in subsidiaries</t>
  </si>
  <si>
    <t xml:space="preserve">   Acquisition of non-controlling interests </t>
  </si>
  <si>
    <t xml:space="preserve">      without a change in control</t>
  </si>
  <si>
    <t xml:space="preserve">   Total changes in ownership interests in subsidiaries</t>
  </si>
  <si>
    <t xml:space="preserve">   Total contributions by and distributions to owners</t>
  </si>
  <si>
    <t xml:space="preserve">   Contributions by and distributions to owners</t>
  </si>
  <si>
    <t>Profit</t>
  </si>
  <si>
    <t>9</t>
  </si>
  <si>
    <t xml:space="preserve">   equity method, net of tax</t>
  </si>
  <si>
    <t>(Gain) loss on sale of plant and equipment</t>
  </si>
  <si>
    <t xml:space="preserve">   and intangible assets</t>
  </si>
  <si>
    <t>Reversal of loss on devaluation of equipment</t>
  </si>
  <si>
    <t>Gain on cancellation of leases</t>
  </si>
  <si>
    <t xml:space="preserve">   share capital of subsidiary</t>
  </si>
  <si>
    <t>Proceeds from the decrease of share capital of subsidiary</t>
  </si>
  <si>
    <t>Proceeds from sale of plant and equipment</t>
  </si>
  <si>
    <t>Acquisition of plant and equipment</t>
  </si>
  <si>
    <t>Proceeds from borrowings</t>
  </si>
  <si>
    <t>Repayment of borrowings</t>
  </si>
  <si>
    <t>Amortisation of expenses relating to issuing debentures</t>
  </si>
  <si>
    <t>Expenses relating to issuing debentures</t>
  </si>
  <si>
    <t>Receivable from sale of plant and equipment</t>
  </si>
  <si>
    <t>Issue of shares for acquisition of subsidiary</t>
  </si>
  <si>
    <t>Share of loss of joint ventures accounted for using</t>
  </si>
  <si>
    <t xml:space="preserve">Reversal of loss on devaluation of inventories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</si>
</sst>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#,##0_ ;\(#,##0\)"/>
    <numFmt numFmtId="168" formatCode="#,##0_ ;\(#,##0\)\ "/>
    <numFmt numFmtId="169" formatCode="B1d\-mmm"/>
    <numFmt numFmtId="170" formatCode="#,##0.0000\ ;\(#,##0.0000\)"/>
    <numFmt numFmtId="171" formatCode="_(* #,##0_);\(#,##0\);_(* &quot;-&quot;??_);_(@_)"/>
  </numFmts>
  <fonts count="21" x14ac:knownFonts="1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8"/>
      <color rgb="FF333333"/>
      <name val="Verdana"/>
      <family val="2"/>
    </font>
    <font>
      <sz val="8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253">
    <xf numFmtId="0" fontId="0" fillId="0" borderId="0" xfId="0"/>
    <xf numFmtId="0" fontId="5" fillId="0" borderId="0" xfId="0" applyFont="1" applyAlignment="1"/>
    <xf numFmtId="0" fontId="5" fillId="0" borderId="0" xfId="0" applyFont="1" applyAlignment="1">
      <alignment horizontal="center"/>
    </xf>
    <xf numFmtId="49" fontId="6" fillId="0" borderId="0" xfId="0" applyNumberFormat="1" applyFont="1" applyAlignment="1"/>
    <xf numFmtId="49" fontId="5" fillId="0" borderId="0" xfId="0" applyNumberFormat="1" applyFont="1" applyAlignment="1"/>
    <xf numFmtId="49" fontId="10" fillId="0" borderId="0" xfId="0" applyNumberFormat="1" applyFont="1" applyAlignment="1"/>
    <xf numFmtId="0" fontId="11" fillId="0" borderId="0" xfId="0" applyFont="1" applyAlignment="1"/>
    <xf numFmtId="49" fontId="7" fillId="0" borderId="0" xfId="0" applyNumberFormat="1" applyFont="1" applyAlignment="1"/>
    <xf numFmtId="0" fontId="12" fillId="0" borderId="0" xfId="0" applyFont="1" applyAlignment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164" fontId="5" fillId="0" borderId="0" xfId="0" applyNumberFormat="1" applyFont="1" applyFill="1" applyAlignment="1"/>
    <xf numFmtId="164" fontId="5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9" fillId="0" borderId="0" xfId="0" applyFont="1" applyFill="1" applyAlignment="1">
      <alignment horizontal="center"/>
    </xf>
    <xf numFmtId="49" fontId="9" fillId="0" borderId="0" xfId="0" applyNumberFormat="1" applyFont="1" applyFill="1" applyAlignment="1"/>
    <xf numFmtId="49" fontId="5" fillId="0" borderId="0" xfId="0" applyNumberFormat="1" applyFont="1" applyFill="1" applyAlignment="1"/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4" fontId="6" fillId="0" borderId="1" xfId="0" applyNumberFormat="1" applyFont="1" applyFill="1" applyBorder="1" applyAlignment="1"/>
    <xf numFmtId="164" fontId="6" fillId="0" borderId="2" xfId="0" applyNumberFormat="1" applyFont="1" applyFill="1" applyBorder="1" applyAlignment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horizontal="left"/>
    </xf>
    <xf numFmtId="49" fontId="10" fillId="0" borderId="0" xfId="0" applyNumberFormat="1" applyFont="1" applyFill="1" applyAlignment="1"/>
    <xf numFmtId="49" fontId="7" fillId="0" borderId="0" xfId="0" applyNumberFormat="1" applyFont="1" applyFill="1" applyAlignment="1"/>
    <xf numFmtId="49" fontId="5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/>
    <xf numFmtId="49" fontId="0" fillId="0" borderId="0" xfId="0" applyNumberFormat="1" applyFill="1" applyAlignment="1"/>
    <xf numFmtId="0" fontId="6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164" fontId="0" fillId="0" borderId="0" xfId="0" applyNumberFormat="1" applyFont="1" applyFill="1" applyBorder="1" applyAlignment="1"/>
    <xf numFmtId="0" fontId="0" fillId="0" borderId="0" xfId="0" applyFill="1" applyAlignment="1">
      <alignment horizontal="center"/>
    </xf>
    <xf numFmtId="49" fontId="0" fillId="0" borderId="0" xfId="0" applyNumberFormat="1" applyFont="1" applyFill="1" applyAlignment="1"/>
    <xf numFmtId="0" fontId="6" fillId="0" borderId="0" xfId="0" applyFont="1" applyFill="1" applyBorder="1" applyAlignment="1"/>
    <xf numFmtId="164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/>
    <xf numFmtId="49" fontId="0" fillId="0" borderId="0" xfId="0" applyNumberFormat="1" applyFont="1" applyFill="1" applyBorder="1" applyAlignment="1"/>
    <xf numFmtId="0" fontId="0" fillId="0" borderId="0" xfId="0" applyFont="1" applyAlignment="1"/>
    <xf numFmtId="166" fontId="0" fillId="0" borderId="0" xfId="1" applyNumberFormat="1" applyFont="1" applyFill="1" applyBorder="1" applyAlignment="1">
      <alignment horizontal="center"/>
    </xf>
    <xf numFmtId="49" fontId="9" fillId="0" borderId="0" xfId="0" applyNumberFormat="1" applyFont="1" applyFill="1" applyAlignment="1">
      <alignment horizontal="center"/>
    </xf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/>
    <xf numFmtId="0" fontId="6" fillId="0" borderId="0" xfId="0" applyFont="1" applyFill="1"/>
    <xf numFmtId="49" fontId="13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Alignment="1"/>
    <xf numFmtId="0" fontId="8" fillId="0" borderId="0" xfId="0" applyFont="1" applyFill="1" applyAlignment="1"/>
    <xf numFmtId="0" fontId="0" fillId="0" borderId="0" xfId="0" applyFont="1" applyFill="1"/>
    <xf numFmtId="167" fontId="0" fillId="0" borderId="0" xfId="0" applyNumberFormat="1" applyFont="1" applyFill="1" applyAlignment="1"/>
    <xf numFmtId="167" fontId="0" fillId="0" borderId="0" xfId="0" applyNumberFormat="1" applyFont="1" applyFill="1" applyBorder="1" applyAlignment="1"/>
    <xf numFmtId="167" fontId="0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right"/>
    </xf>
    <xf numFmtId="167" fontId="0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/>
    <xf numFmtId="167" fontId="6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168" fontId="0" fillId="0" borderId="0" xfId="0" applyNumberFormat="1" applyFont="1" applyFill="1" applyAlignment="1"/>
    <xf numFmtId="168" fontId="6" fillId="0" borderId="0" xfId="0" applyNumberFormat="1" applyFont="1" applyFill="1" applyBorder="1" applyAlignment="1"/>
    <xf numFmtId="168" fontId="5" fillId="0" borderId="0" xfId="1" applyNumberFormat="1" applyFont="1" applyFill="1" applyAlignment="1"/>
    <xf numFmtId="168" fontId="5" fillId="0" borderId="0" xfId="0" applyNumberFormat="1" applyFont="1" applyAlignment="1"/>
    <xf numFmtId="168" fontId="5" fillId="0" borderId="0" xfId="0" applyNumberFormat="1" applyFont="1" applyFill="1" applyAlignment="1"/>
    <xf numFmtId="43" fontId="5" fillId="0" borderId="0" xfId="1" applyFont="1" applyFill="1" applyAlignment="1"/>
    <xf numFmtId="43" fontId="0" fillId="0" borderId="0" xfId="1" applyFont="1" applyFill="1" applyBorder="1" applyAlignment="1"/>
    <xf numFmtId="167" fontId="6" fillId="0" borderId="0" xfId="0" applyNumberFormat="1" applyFont="1" applyFill="1" applyBorder="1" applyAlignment="1"/>
    <xf numFmtId="167" fontId="6" fillId="0" borderId="4" xfId="0" applyNumberFormat="1" applyFont="1" applyFill="1" applyBorder="1" applyAlignment="1"/>
    <xf numFmtId="49" fontId="15" fillId="0" borderId="0" xfId="0" applyNumberFormat="1" applyFont="1" applyFill="1" applyAlignment="1"/>
    <xf numFmtId="0" fontId="16" fillId="0" borderId="0" xfId="0" applyFont="1" applyFill="1" applyAlignment="1"/>
    <xf numFmtId="0" fontId="12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/>
    </xf>
    <xf numFmtId="43" fontId="5" fillId="0" borderId="0" xfId="1" applyFont="1" applyFill="1" applyBorder="1" applyAlignment="1"/>
    <xf numFmtId="43" fontId="6" fillId="0" borderId="1" xfId="1" applyFont="1" applyFill="1" applyBorder="1" applyAlignment="1"/>
    <xf numFmtId="43" fontId="6" fillId="0" borderId="0" xfId="1" applyFont="1" applyFill="1" applyAlignment="1"/>
    <xf numFmtId="43" fontId="6" fillId="0" borderId="0" xfId="1" applyFont="1" applyFill="1" applyBorder="1" applyAlignment="1"/>
    <xf numFmtId="166" fontId="0" fillId="0" borderId="0" xfId="1" applyNumberFormat="1" applyFont="1" applyFill="1" applyBorder="1" applyAlignment="1"/>
    <xf numFmtId="49" fontId="6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center"/>
    </xf>
    <xf numFmtId="37" fontId="6" fillId="0" borderId="0" xfId="0" applyNumberFormat="1" applyFont="1" applyFill="1" applyBorder="1" applyAlignment="1"/>
    <xf numFmtId="0" fontId="9" fillId="0" borderId="0" xfId="0" applyNumberFormat="1" applyFont="1" applyFill="1" applyAlignment="1">
      <alignment horizontal="center"/>
    </xf>
    <xf numFmtId="0" fontId="9" fillId="0" borderId="0" xfId="0" applyNumberFormat="1" applyFont="1" applyFill="1" applyAlignment="1">
      <alignment horizontal="center" wrapText="1"/>
    </xf>
    <xf numFmtId="9" fontId="0" fillId="0" borderId="0" xfId="2" applyFont="1" applyFill="1" applyAlignment="1"/>
    <xf numFmtId="41" fontId="0" fillId="0" borderId="0" xfId="0" applyNumberFormat="1" applyFont="1" applyFill="1" applyBorder="1" applyAlignment="1"/>
    <xf numFmtId="41" fontId="6" fillId="0" borderId="1" xfId="0" applyNumberFormat="1" applyFont="1" applyFill="1" applyBorder="1" applyAlignment="1"/>
    <xf numFmtId="41" fontId="0" fillId="0" borderId="0" xfId="0" applyNumberFormat="1" applyFont="1" applyFill="1" applyAlignment="1"/>
    <xf numFmtId="41" fontId="0" fillId="0" borderId="2" xfId="0" applyNumberFormat="1" applyFont="1" applyFill="1" applyBorder="1" applyAlignment="1"/>
    <xf numFmtId="41" fontId="0" fillId="0" borderId="4" xfId="0" applyNumberFormat="1" applyFont="1" applyFill="1" applyBorder="1" applyAlignment="1"/>
    <xf numFmtId="49" fontId="0" fillId="0" borderId="0" xfId="0" applyNumberFormat="1" applyFont="1" applyFill="1" applyBorder="1" applyAlignment="1">
      <alignment horizontal="left" indent="1"/>
    </xf>
    <xf numFmtId="41" fontId="6" fillId="0" borderId="0" xfId="0" applyNumberFormat="1" applyFont="1" applyFill="1" applyBorder="1" applyAlignment="1"/>
    <xf numFmtId="41" fontId="5" fillId="0" borderId="0" xfId="1" applyNumberFormat="1" applyFont="1" applyFill="1" applyBorder="1" applyAlignment="1">
      <alignment horizontal="right"/>
    </xf>
    <xf numFmtId="41" fontId="6" fillId="0" borderId="0" xfId="1" applyNumberFormat="1" applyFont="1" applyFill="1" applyBorder="1" applyAlignment="1"/>
    <xf numFmtId="166" fontId="0" fillId="0" borderId="4" xfId="1" applyNumberFormat="1" applyFont="1" applyFill="1" applyBorder="1" applyAlignment="1"/>
    <xf numFmtId="41" fontId="6" fillId="0" borderId="4" xfId="1" applyNumberFormat="1" applyFont="1" applyFill="1" applyBorder="1" applyAlignment="1"/>
    <xf numFmtId="41" fontId="6" fillId="0" borderId="4" xfId="0" applyNumberFormat="1" applyFont="1" applyFill="1" applyBorder="1" applyAlignment="1"/>
    <xf numFmtId="49" fontId="9" fillId="0" borderId="0" xfId="0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/>
    <xf numFmtId="166" fontId="6" fillId="0" borderId="0" xfId="1" applyNumberFormat="1" applyFont="1" applyFill="1" applyBorder="1" applyAlignment="1"/>
    <xf numFmtId="166" fontId="5" fillId="0" borderId="0" xfId="1" applyNumberFormat="1" applyFont="1" applyFill="1" applyAlignment="1"/>
    <xf numFmtId="166" fontId="6" fillId="0" borderId="3" xfId="1" applyNumberFormat="1" applyFont="1" applyFill="1" applyBorder="1" applyAlignment="1"/>
    <xf numFmtId="166" fontId="5" fillId="0" borderId="0" xfId="1" applyNumberFormat="1" applyFont="1" applyFill="1" applyAlignment="1">
      <alignment horizontal="right"/>
    </xf>
    <xf numFmtId="166" fontId="5" fillId="0" borderId="0" xfId="1" applyNumberFormat="1" applyFont="1" applyFill="1" applyBorder="1" applyAlignment="1">
      <alignment horizontal="right"/>
    </xf>
    <xf numFmtId="166" fontId="11" fillId="0" borderId="0" xfId="1" applyNumberFormat="1" applyFont="1" applyFill="1" applyAlignment="1"/>
    <xf numFmtId="166" fontId="11" fillId="0" borderId="0" xfId="1" applyNumberFormat="1" applyFont="1" applyFill="1" applyBorder="1" applyAlignment="1"/>
    <xf numFmtId="166" fontId="11" fillId="0" borderId="0" xfId="1" applyNumberFormat="1" applyFont="1" applyFill="1" applyBorder="1" applyAlignment="1">
      <alignment horizontal="left"/>
    </xf>
    <xf numFmtId="166" fontId="12" fillId="0" borderId="0" xfId="1" applyNumberFormat="1" applyFont="1" applyFill="1" applyAlignment="1"/>
    <xf numFmtId="166" fontId="12" fillId="0" borderId="0" xfId="1" applyNumberFormat="1" applyFont="1" applyFill="1" applyBorder="1" applyAlignment="1"/>
    <xf numFmtId="166" fontId="12" fillId="0" borderId="0" xfId="1" applyNumberFormat="1" applyFont="1" applyFill="1" applyBorder="1" applyAlignment="1">
      <alignment horizontal="left"/>
    </xf>
    <xf numFmtId="166" fontId="5" fillId="0" borderId="0" xfId="1" applyNumberFormat="1" applyFont="1" applyFill="1" applyBorder="1" applyAlignment="1"/>
    <xf numFmtId="166" fontId="5" fillId="0" borderId="0" xfId="1" applyNumberFormat="1" applyFont="1" applyFill="1" applyBorder="1" applyAlignment="1">
      <alignment horizontal="left"/>
    </xf>
    <xf numFmtId="166" fontId="6" fillId="0" borderId="0" xfId="1" applyNumberFormat="1" applyFont="1" applyFill="1" applyBorder="1" applyAlignment="1">
      <alignment horizontal="left"/>
    </xf>
    <xf numFmtId="49" fontId="0" fillId="0" borderId="0" xfId="0" applyNumberFormat="1" applyFont="1" applyFill="1" applyAlignment="1">
      <alignment horizontal="left"/>
    </xf>
    <xf numFmtId="166" fontId="6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Alignment="1"/>
    <xf numFmtId="49" fontId="0" fillId="0" borderId="0" xfId="0" applyNumberFormat="1" applyFont="1" applyFill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43" fontId="5" fillId="0" borderId="4" xfId="1" applyFont="1" applyFill="1" applyBorder="1" applyAlignment="1"/>
    <xf numFmtId="43" fontId="5" fillId="0" borderId="0" xfId="1" applyFont="1" applyAlignment="1"/>
    <xf numFmtId="167" fontId="0" fillId="0" borderId="4" xfId="0" applyNumberFormat="1" applyFont="1" applyFill="1" applyBorder="1" applyAlignment="1"/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2" borderId="0" xfId="0" applyFont="1" applyFill="1" applyAlignment="1"/>
    <xf numFmtId="167" fontId="0" fillId="2" borderId="0" xfId="0" applyNumberFormat="1" applyFont="1" applyFill="1" applyAlignment="1"/>
    <xf numFmtId="16" fontId="6" fillId="0" borderId="0" xfId="0" quotePrefix="1" applyNumberFormat="1" applyFont="1" applyFill="1" applyAlignment="1">
      <alignment horizontal="left"/>
    </xf>
    <xf numFmtId="0" fontId="17" fillId="0" borderId="0" xfId="0" applyFont="1" applyFill="1"/>
    <xf numFmtId="166" fontId="6" fillId="0" borderId="1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6" fontId="6" fillId="0" borderId="0" xfId="1" applyNumberFormat="1" applyFont="1" applyFill="1" applyAlignment="1">
      <alignment horizontal="center"/>
    </xf>
    <xf numFmtId="0" fontId="9" fillId="0" borderId="0" xfId="0" applyFont="1" applyFill="1" applyAlignment="1"/>
    <xf numFmtId="49" fontId="13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 vertical="center"/>
    </xf>
    <xf numFmtId="166" fontId="6" fillId="0" borderId="4" xfId="1" applyNumberFormat="1" applyFont="1" applyFill="1" applyBorder="1" applyAlignment="1"/>
    <xf numFmtId="43" fontId="0" fillId="0" borderId="0" xfId="1" applyFont="1" applyFill="1" applyBorder="1" applyAlignment="1">
      <alignment horizontal="left"/>
    </xf>
    <xf numFmtId="43" fontId="0" fillId="0" borderId="0" xfId="1" applyFont="1" applyFill="1" applyAlignment="1"/>
    <xf numFmtId="165" fontId="9" fillId="0" borderId="0" xfId="0" applyNumberFormat="1" applyFont="1" applyFill="1" applyAlignment="1">
      <alignment horizontal="center"/>
    </xf>
    <xf numFmtId="166" fontId="6" fillId="0" borderId="4" xfId="1" applyNumberFormat="1" applyFont="1" applyFill="1" applyBorder="1" applyAlignment="1">
      <alignment horizontal="center"/>
    </xf>
    <xf numFmtId="43" fontId="0" fillId="0" borderId="0" xfId="1" applyFont="1" applyFill="1"/>
    <xf numFmtId="43" fontId="0" fillId="0" borderId="0" xfId="1" applyFont="1" applyFill="1" applyBorder="1"/>
    <xf numFmtId="166" fontId="9" fillId="0" borderId="0" xfId="1" applyNumberFormat="1" applyFont="1" applyFill="1" applyAlignment="1"/>
    <xf numFmtId="166" fontId="0" fillId="0" borderId="5" xfId="1" applyNumberFormat="1" applyFont="1" applyFill="1" applyBorder="1" applyAlignment="1"/>
    <xf numFmtId="166" fontId="5" fillId="0" borderId="0" xfId="0" applyNumberFormat="1" applyFont="1" applyFill="1" applyAlignment="1"/>
    <xf numFmtId="0" fontId="0" fillId="0" borderId="0" xfId="0" applyFont="1" applyFill="1" applyAlignment="1">
      <alignment horizontal="center"/>
    </xf>
    <xf numFmtId="169" fontId="0" fillId="0" borderId="0" xfId="0" quotePrefix="1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4" fontId="5" fillId="0" borderId="0" xfId="0" applyNumberFormat="1" applyFont="1" applyFill="1" applyAlignment="1"/>
    <xf numFmtId="0" fontId="9" fillId="0" borderId="0" xfId="0" applyFont="1" applyFill="1" applyAlignment="1">
      <alignment horizontal="center"/>
    </xf>
    <xf numFmtId="166" fontId="0" fillId="0" borderId="4" xfId="1" applyNumberFormat="1" applyFont="1" applyFill="1" applyBorder="1" applyAlignment="1">
      <alignment horizontal="right"/>
    </xf>
    <xf numFmtId="166" fontId="6" fillId="0" borderId="0" xfId="1" applyNumberFormat="1" applyFont="1" applyFill="1" applyBorder="1" applyAlignment="1">
      <alignment horizontal="right"/>
    </xf>
    <xf numFmtId="166" fontId="0" fillId="0" borderId="0" xfId="1" applyNumberFormat="1" applyFont="1" applyFill="1" applyBorder="1" applyAlignment="1">
      <alignment horizontal="right"/>
    </xf>
    <xf numFmtId="166" fontId="6" fillId="0" borderId="0" xfId="1" applyNumberFormat="1" applyFont="1" applyFill="1" applyAlignment="1"/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6" fontId="6" fillId="0" borderId="2" xfId="1" applyNumberFormat="1" applyFont="1" applyFill="1" applyBorder="1" applyAlignment="1">
      <alignment horizontal="right"/>
    </xf>
    <xf numFmtId="0" fontId="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6" fontId="6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0" applyFont="1" applyFill="1" applyAlignment="1">
      <alignment horizontal="center"/>
    </xf>
    <xf numFmtId="170" fontId="0" fillId="0" borderId="2" xfId="0" applyNumberFormat="1" applyFont="1" applyFill="1" applyBorder="1" applyAlignment="1"/>
    <xf numFmtId="0" fontId="0" fillId="0" borderId="0" xfId="0" applyFont="1" applyFill="1" applyAlignment="1">
      <alignment horizontal="left"/>
    </xf>
    <xf numFmtId="166" fontId="5" fillId="0" borderId="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6" fontId="5" fillId="2" borderId="0" xfId="1" applyNumberFormat="1" applyFont="1" applyFill="1" applyBorder="1" applyAlignment="1"/>
    <xf numFmtId="49" fontId="6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1" fontId="6" fillId="0" borderId="0" xfId="1" applyNumberFormat="1" applyFont="1" applyFill="1" applyBorder="1" applyAlignment="1">
      <alignment horizontal="right"/>
    </xf>
    <xf numFmtId="166" fontId="5" fillId="0" borderId="4" xfId="1" applyNumberFormat="1" applyFont="1" applyFill="1" applyBorder="1" applyAlignment="1">
      <alignment horizontal="center"/>
    </xf>
    <xf numFmtId="166" fontId="6" fillId="0" borderId="0" xfId="1" applyNumberFormat="1" applyFont="1" applyAlignment="1"/>
    <xf numFmtId="166" fontId="0" fillId="2" borderId="0" xfId="1" applyNumberFormat="1" applyFont="1" applyFill="1" applyBorder="1" applyAlignment="1"/>
    <xf numFmtId="166" fontId="0" fillId="2" borderId="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166" fontId="5" fillId="0" borderId="4" xfId="1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49" fontId="0" fillId="0" borderId="0" xfId="0" applyNumberFormat="1"/>
    <xf numFmtId="0" fontId="5" fillId="0" borderId="0" xfId="0" applyFont="1"/>
    <xf numFmtId="49" fontId="0" fillId="0" borderId="0" xfId="0" applyNumberForma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41" fontId="6" fillId="0" borderId="2" xfId="0" applyNumberFormat="1" applyFont="1" applyFill="1" applyBorder="1" applyAlignment="1"/>
    <xf numFmtId="166" fontId="6" fillId="0" borderId="1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6" fillId="0" borderId="4" xfId="0" applyNumberFormat="1" applyFont="1" applyFill="1" applyBorder="1" applyAlignment="1"/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41" fontId="0" fillId="0" borderId="0" xfId="1" applyNumberFormat="1" applyFont="1" applyFill="1" applyBorder="1" applyAlignment="1"/>
    <xf numFmtId="171" fontId="6" fillId="0" borderId="0" xfId="6" applyNumberFormat="1" applyFont="1" applyFill="1" applyAlignment="1">
      <alignment horizontal="right"/>
    </xf>
    <xf numFmtId="171" fontId="6" fillId="0" borderId="4" xfId="1" applyNumberFormat="1" applyFont="1" applyFill="1" applyBorder="1" applyAlignment="1">
      <alignment horizontal="right"/>
    </xf>
    <xf numFmtId="171" fontId="6" fillId="0" borderId="0" xfId="1" applyNumberFormat="1" applyFont="1" applyFill="1" applyBorder="1" applyAlignment="1">
      <alignment horizontal="right"/>
    </xf>
    <xf numFmtId="171" fontId="6" fillId="0" borderId="4" xfId="4" applyNumberFormat="1" applyFont="1" applyFill="1" applyBorder="1" applyAlignment="1">
      <alignment horizontal="right"/>
    </xf>
    <xf numFmtId="166" fontId="5" fillId="0" borderId="4" xfId="1" applyNumberFormat="1" applyFont="1" applyFill="1" applyBorder="1" applyAlignment="1"/>
    <xf numFmtId="164" fontId="0" fillId="0" borderId="4" xfId="0" applyNumberFormat="1" applyFont="1" applyFill="1" applyBorder="1" applyAlignment="1"/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7" fontId="6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166" fontId="6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7">
    <cellStyle name="Comma" xfId="1" builtinId="3"/>
    <cellStyle name="Comma 4" xfId="4" xr:uid="{590ADCB4-B1F8-4A14-BB8D-D9F9201487D0}"/>
    <cellStyle name="Normal" xfId="0" builtinId="0"/>
    <cellStyle name="Normal 2" xfId="3" xr:uid="{725380B6-C5F0-4B9A-A6EC-1B47F15FDE5C}"/>
    <cellStyle name="Normal 2 3" xfId="5" xr:uid="{90E41837-9F9D-4796-BFB9-BA513DC9C8CB}"/>
    <cellStyle name="Normal 2 4" xfId="6" xr:uid="{B5BD896E-F381-4B29-B4A2-679673502F3E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7"/>
  <sheetViews>
    <sheetView tabSelected="1" view="pageBreakPreview" zoomScale="90" zoomScaleNormal="100" zoomScaleSheetLayoutView="90" workbookViewId="0">
      <selection activeCell="A19" sqref="A19"/>
    </sheetView>
  </sheetViews>
  <sheetFormatPr defaultColWidth="9.1796875" defaultRowHeight="18.75" customHeight="1" x14ac:dyDescent="0.3"/>
  <cols>
    <col min="1" max="1" width="44.54296875" style="43" customWidth="1"/>
    <col min="2" max="2" width="5.81640625" style="152" customWidth="1"/>
    <col min="3" max="3" width="2.08984375" style="48" customWidth="1"/>
    <col min="4" max="4" width="14.54296875" style="46" customWidth="1"/>
    <col min="5" max="5" width="2.08984375" style="48" customWidth="1"/>
    <col min="6" max="6" width="14.54296875" style="152" customWidth="1"/>
    <col min="7" max="7" width="2.08984375" style="39" customWidth="1"/>
    <col min="8" max="8" width="14.54296875" style="46" customWidth="1"/>
    <col min="9" max="9" width="2.08984375" style="48" customWidth="1"/>
    <col min="10" max="10" width="14.54296875" style="152" customWidth="1"/>
    <col min="11" max="13" width="9.1796875" style="37"/>
    <col min="14" max="14" width="9.54296875" style="37" bestFit="1" customWidth="1"/>
    <col min="15" max="16384" width="9.1796875" style="46"/>
  </cols>
  <sheetData>
    <row r="1" spans="1:19" ht="21" customHeight="1" x14ac:dyDescent="0.35">
      <c r="A1" s="32" t="s">
        <v>78</v>
      </c>
      <c r="B1" s="46"/>
      <c r="F1" s="46"/>
      <c r="J1" s="46"/>
    </row>
    <row r="2" spans="1:19" ht="21" customHeight="1" x14ac:dyDescent="0.3">
      <c r="A2" s="33" t="s">
        <v>46</v>
      </c>
      <c r="B2" s="46"/>
      <c r="F2" s="46"/>
      <c r="J2" s="46"/>
      <c r="S2" s="154"/>
    </row>
    <row r="3" spans="1:19" ht="18.75" customHeight="1" x14ac:dyDescent="0.3">
      <c r="B3" s="46"/>
      <c r="F3" s="46"/>
      <c r="J3" s="46"/>
    </row>
    <row r="4" spans="1:19" ht="18.75" customHeight="1" x14ac:dyDescent="0.3">
      <c r="B4" s="46"/>
      <c r="C4" s="46"/>
      <c r="D4" s="241" t="s">
        <v>0</v>
      </c>
      <c r="E4" s="241"/>
      <c r="F4" s="241"/>
      <c r="H4" s="241" t="s">
        <v>36</v>
      </c>
      <c r="I4" s="241"/>
      <c r="J4" s="241"/>
    </row>
    <row r="5" spans="1:19" ht="18.75" customHeight="1" x14ac:dyDescent="0.3">
      <c r="A5" s="147"/>
      <c r="B5" s="148"/>
      <c r="C5" s="148"/>
      <c r="D5" s="241" t="s">
        <v>35</v>
      </c>
      <c r="E5" s="241"/>
      <c r="F5" s="241"/>
      <c r="G5" s="25"/>
      <c r="H5" s="241" t="s">
        <v>35</v>
      </c>
      <c r="I5" s="241"/>
      <c r="J5" s="241"/>
    </row>
    <row r="6" spans="1:19" ht="18.75" customHeight="1" x14ac:dyDescent="0.3">
      <c r="B6" s="46"/>
      <c r="C6" s="46"/>
      <c r="D6" s="178" t="s">
        <v>189</v>
      </c>
      <c r="E6" s="178"/>
      <c r="F6" s="178" t="s">
        <v>129</v>
      </c>
      <c r="G6" s="180"/>
      <c r="H6" s="178" t="s">
        <v>189</v>
      </c>
      <c r="I6" s="178"/>
      <c r="J6" s="178" t="s">
        <v>129</v>
      </c>
    </row>
    <row r="7" spans="1:19" ht="18.75" customHeight="1" x14ac:dyDescent="0.3">
      <c r="A7" s="31" t="s">
        <v>1</v>
      </c>
      <c r="B7" s="146" t="s">
        <v>2</v>
      </c>
      <c r="C7" s="47"/>
      <c r="D7" s="148">
        <v>2022</v>
      </c>
      <c r="E7" s="47"/>
      <c r="F7" s="148">
        <v>2021</v>
      </c>
      <c r="G7" s="47"/>
      <c r="H7" s="221">
        <v>2022</v>
      </c>
      <c r="I7" s="222"/>
      <c r="J7" s="221">
        <v>2021</v>
      </c>
    </row>
    <row r="8" spans="1:19" ht="18.75" customHeight="1" x14ac:dyDescent="0.3">
      <c r="A8" s="31"/>
      <c r="B8" s="146"/>
      <c r="C8" s="47"/>
      <c r="D8" s="148" t="s">
        <v>130</v>
      </c>
      <c r="E8" s="47"/>
      <c r="F8" s="46"/>
      <c r="G8" s="47"/>
      <c r="H8" s="179" t="s">
        <v>130</v>
      </c>
      <c r="I8" s="47"/>
      <c r="J8" s="148"/>
    </row>
    <row r="9" spans="1:19" ht="18.75" customHeight="1" x14ac:dyDescent="0.3">
      <c r="A9" s="71"/>
      <c r="B9" s="148"/>
      <c r="C9" s="148"/>
      <c r="D9" s="240" t="s">
        <v>131</v>
      </c>
      <c r="E9" s="240"/>
      <c r="F9" s="240"/>
      <c r="G9" s="240"/>
      <c r="H9" s="240"/>
      <c r="I9" s="240"/>
      <c r="J9" s="240"/>
    </row>
    <row r="10" spans="1:19" ht="18.75" customHeight="1" x14ac:dyDescent="0.3">
      <c r="A10" s="35" t="s">
        <v>3</v>
      </c>
      <c r="B10" s="148"/>
      <c r="C10" s="73"/>
      <c r="D10" s="72"/>
      <c r="E10" s="73"/>
      <c r="F10" s="72"/>
      <c r="G10" s="74"/>
      <c r="H10" s="72"/>
      <c r="I10" s="73"/>
      <c r="J10" s="72"/>
    </row>
    <row r="11" spans="1:19" ht="18.75" customHeight="1" x14ac:dyDescent="0.3">
      <c r="A11" s="43" t="s">
        <v>4</v>
      </c>
      <c r="B11" s="106"/>
      <c r="C11" s="109"/>
      <c r="D11" s="102">
        <v>287201</v>
      </c>
      <c r="E11" s="102"/>
      <c r="F11" s="102">
        <v>236038</v>
      </c>
      <c r="G11" s="102"/>
      <c r="H11" s="102">
        <v>39765</v>
      </c>
      <c r="I11" s="102"/>
      <c r="J11" s="102">
        <v>50129</v>
      </c>
      <c r="L11" s="75"/>
    </row>
    <row r="12" spans="1:19" ht="18.75" customHeight="1" x14ac:dyDescent="0.3">
      <c r="A12" s="43" t="s">
        <v>33</v>
      </c>
      <c r="B12" s="106">
        <v>4</v>
      </c>
      <c r="C12" s="109"/>
      <c r="D12" s="102">
        <v>199527</v>
      </c>
      <c r="E12" s="102"/>
      <c r="F12" s="102">
        <v>157056</v>
      </c>
      <c r="G12" s="102"/>
      <c r="H12" s="102">
        <v>27969</v>
      </c>
      <c r="I12" s="102"/>
      <c r="J12" s="102">
        <v>22528</v>
      </c>
      <c r="L12" s="75"/>
    </row>
    <row r="13" spans="1:19" ht="18.75" customHeight="1" x14ac:dyDescent="0.3">
      <c r="A13" s="43" t="s">
        <v>119</v>
      </c>
      <c r="B13" s="106"/>
      <c r="C13" s="109"/>
      <c r="D13" s="102"/>
      <c r="E13" s="102"/>
      <c r="F13" s="102"/>
      <c r="G13" s="102"/>
      <c r="H13" s="102"/>
      <c r="I13" s="102"/>
      <c r="J13" s="102"/>
      <c r="L13" s="75"/>
    </row>
    <row r="14" spans="1:19" ht="18.75" customHeight="1" x14ac:dyDescent="0.3">
      <c r="A14" s="43" t="s">
        <v>121</v>
      </c>
      <c r="B14" s="106">
        <v>5</v>
      </c>
      <c r="C14" s="109"/>
      <c r="D14" s="102">
        <v>67307</v>
      </c>
      <c r="E14" s="102"/>
      <c r="F14" s="102">
        <v>87644</v>
      </c>
      <c r="G14" s="102"/>
      <c r="H14" s="102">
        <v>60825</v>
      </c>
      <c r="I14" s="102"/>
      <c r="J14" s="102">
        <v>71760</v>
      </c>
      <c r="L14" s="75"/>
    </row>
    <row r="15" spans="1:19" ht="18.75" customHeight="1" x14ac:dyDescent="0.3">
      <c r="A15" s="43" t="s">
        <v>64</v>
      </c>
      <c r="B15" s="106"/>
      <c r="C15" s="109"/>
      <c r="D15" s="102">
        <v>289005</v>
      </c>
      <c r="E15" s="102"/>
      <c r="F15" s="102">
        <v>1126714</v>
      </c>
      <c r="G15" s="102"/>
      <c r="H15" s="102">
        <v>36859</v>
      </c>
      <c r="I15" s="102"/>
      <c r="J15" s="102">
        <v>24150</v>
      </c>
      <c r="L15" s="75"/>
    </row>
    <row r="16" spans="1:19" ht="18.75" customHeight="1" x14ac:dyDescent="0.3">
      <c r="A16" s="43" t="s">
        <v>142</v>
      </c>
      <c r="B16" s="106"/>
      <c r="C16" s="109"/>
      <c r="D16" s="102">
        <v>19300</v>
      </c>
      <c r="E16" s="102"/>
      <c r="F16" s="102">
        <v>18500</v>
      </c>
      <c r="G16" s="102"/>
      <c r="H16" s="102">
        <v>231310</v>
      </c>
      <c r="I16" s="102"/>
      <c r="J16" s="102">
        <v>132605</v>
      </c>
      <c r="L16" s="75"/>
    </row>
    <row r="17" spans="1:14" ht="18.75" customHeight="1" x14ac:dyDescent="0.3">
      <c r="A17" s="43" t="s">
        <v>141</v>
      </c>
      <c r="B17" s="106"/>
      <c r="C17" s="109"/>
      <c r="D17" s="102">
        <v>0</v>
      </c>
      <c r="E17" s="102"/>
      <c r="F17" s="102">
        <v>0</v>
      </c>
      <c r="G17" s="102"/>
      <c r="H17" s="102">
        <v>56640</v>
      </c>
      <c r="I17" s="102"/>
      <c r="J17" s="102">
        <v>56640</v>
      </c>
      <c r="L17" s="75"/>
    </row>
    <row r="18" spans="1:14" ht="18.75" customHeight="1" x14ac:dyDescent="0.3">
      <c r="A18" s="43" t="s">
        <v>5</v>
      </c>
      <c r="B18" s="106"/>
      <c r="C18" s="109"/>
      <c r="D18" s="102">
        <f>222738-1</f>
        <v>222737</v>
      </c>
      <c r="E18" s="102"/>
      <c r="F18" s="102">
        <v>192681</v>
      </c>
      <c r="G18" s="102"/>
      <c r="H18" s="102">
        <v>407</v>
      </c>
      <c r="I18" s="102"/>
      <c r="J18" s="102">
        <v>471</v>
      </c>
      <c r="L18" s="75"/>
    </row>
    <row r="19" spans="1:14" ht="18.75" customHeight="1" x14ac:dyDescent="0.3">
      <c r="A19" s="43" t="s">
        <v>149</v>
      </c>
      <c r="B19" s="106"/>
      <c r="C19" s="109"/>
      <c r="D19" s="102">
        <v>4000</v>
      </c>
      <c r="E19" s="102"/>
      <c r="F19" s="102">
        <v>4000</v>
      </c>
      <c r="G19" s="102"/>
      <c r="H19" s="102">
        <v>4000</v>
      </c>
      <c r="I19" s="102"/>
      <c r="J19" s="102">
        <v>4000</v>
      </c>
      <c r="L19" s="75"/>
    </row>
    <row r="20" spans="1:14" ht="18.75" customHeight="1" x14ac:dyDescent="0.3">
      <c r="A20" s="43" t="s">
        <v>6</v>
      </c>
      <c r="B20" s="106"/>
      <c r="C20" s="109"/>
      <c r="D20" s="102">
        <v>60808</v>
      </c>
      <c r="E20" s="102"/>
      <c r="F20" s="102">
        <v>58948</v>
      </c>
      <c r="G20" s="102"/>
      <c r="H20" s="102">
        <v>15025</v>
      </c>
      <c r="I20" s="102"/>
      <c r="J20" s="102">
        <v>14309</v>
      </c>
      <c r="L20" s="75"/>
      <c r="M20" s="46"/>
      <c r="N20" s="46"/>
    </row>
    <row r="21" spans="1:14" ht="18.75" customHeight="1" x14ac:dyDescent="0.3">
      <c r="A21" s="43" t="s">
        <v>205</v>
      </c>
      <c r="B21" s="106">
        <v>7</v>
      </c>
      <c r="C21" s="109"/>
      <c r="D21" s="102">
        <v>38400</v>
      </c>
      <c r="E21" s="102"/>
      <c r="F21" s="102">
        <v>0</v>
      </c>
      <c r="G21" s="102"/>
      <c r="H21" s="102">
        <v>0</v>
      </c>
      <c r="I21" s="102"/>
      <c r="J21" s="102">
        <v>0</v>
      </c>
      <c r="L21" s="75"/>
      <c r="M21" s="46"/>
      <c r="N21" s="46"/>
    </row>
    <row r="22" spans="1:14" ht="18.75" customHeight="1" x14ac:dyDescent="0.3">
      <c r="A22" s="30" t="s">
        <v>7</v>
      </c>
      <c r="B22" s="68"/>
      <c r="C22" s="14"/>
      <c r="D22" s="122">
        <f>SUM(D11:D21)</f>
        <v>1188285</v>
      </c>
      <c r="E22" s="14"/>
      <c r="F22" s="28">
        <f>SUM(F11:F21)</f>
        <v>1881581</v>
      </c>
      <c r="G22" s="14"/>
      <c r="H22" s="122">
        <f>SUM(H11:H21)</f>
        <v>472800</v>
      </c>
      <c r="I22" s="14"/>
      <c r="J22" s="28">
        <f>SUM(J11:J21)</f>
        <v>376592</v>
      </c>
      <c r="L22" s="44"/>
      <c r="M22" s="46"/>
      <c r="N22" s="46"/>
    </row>
    <row r="23" spans="1:14" ht="18.75" customHeight="1" x14ac:dyDescent="0.3">
      <c r="B23" s="146"/>
      <c r="C23" s="76"/>
      <c r="D23" s="76"/>
      <c r="E23" s="76"/>
      <c r="F23" s="76"/>
      <c r="G23" s="76"/>
      <c r="H23" s="76"/>
      <c r="I23" s="76"/>
      <c r="J23" s="76"/>
      <c r="M23" s="46"/>
      <c r="N23" s="46"/>
    </row>
    <row r="24" spans="1:14" ht="18.75" customHeight="1" x14ac:dyDescent="0.3">
      <c r="A24" s="35" t="s">
        <v>8</v>
      </c>
      <c r="B24" s="146"/>
      <c r="C24" s="76"/>
      <c r="D24" s="76"/>
      <c r="E24" s="76"/>
      <c r="F24" s="76"/>
      <c r="G24" s="76"/>
      <c r="H24" s="76"/>
      <c r="I24" s="76"/>
      <c r="J24" s="76"/>
      <c r="M24" s="46"/>
      <c r="N24" s="46"/>
    </row>
    <row r="25" spans="1:14" ht="18.75" customHeight="1" x14ac:dyDescent="0.3">
      <c r="A25" s="43" t="s">
        <v>120</v>
      </c>
      <c r="B25" s="106">
        <v>5</v>
      </c>
      <c r="C25" s="109"/>
      <c r="D25" s="102">
        <v>29759</v>
      </c>
      <c r="E25" s="102"/>
      <c r="F25" s="102">
        <v>37110</v>
      </c>
      <c r="G25" s="102"/>
      <c r="H25" s="102">
        <v>28340</v>
      </c>
      <c r="I25" s="102"/>
      <c r="J25" s="102">
        <v>36286</v>
      </c>
      <c r="M25" s="46"/>
      <c r="N25" s="46"/>
    </row>
    <row r="26" spans="1:14" ht="18.75" customHeight="1" x14ac:dyDescent="0.3">
      <c r="A26" s="43" t="s">
        <v>208</v>
      </c>
      <c r="B26" s="106">
        <v>13</v>
      </c>
      <c r="C26" s="109"/>
      <c r="D26" s="102">
        <v>37550</v>
      </c>
      <c r="E26" s="102"/>
      <c r="F26" s="102">
        <v>0</v>
      </c>
      <c r="G26" s="102"/>
      <c r="H26" s="102">
        <v>0</v>
      </c>
      <c r="I26" s="102"/>
      <c r="J26" s="102">
        <v>0</v>
      </c>
      <c r="M26" s="46"/>
      <c r="N26" s="46"/>
    </row>
    <row r="27" spans="1:14" ht="18.75" customHeight="1" x14ac:dyDescent="0.3">
      <c r="A27" s="43" t="s">
        <v>70</v>
      </c>
      <c r="B27" s="106">
        <v>6</v>
      </c>
      <c r="C27" s="109"/>
      <c r="D27" s="102">
        <v>0</v>
      </c>
      <c r="E27" s="102"/>
      <c r="F27" s="102">
        <v>0</v>
      </c>
      <c r="G27" s="102"/>
      <c r="H27" s="102">
        <v>3402877</v>
      </c>
      <c r="I27" s="102"/>
      <c r="J27" s="102">
        <v>3178049</v>
      </c>
      <c r="M27" s="46"/>
      <c r="N27" s="46"/>
    </row>
    <row r="28" spans="1:14" ht="18.75" customHeight="1" x14ac:dyDescent="0.3">
      <c r="A28" s="43" t="s">
        <v>186</v>
      </c>
      <c r="B28" s="106">
        <v>6</v>
      </c>
      <c r="C28" s="109"/>
      <c r="D28" s="102">
        <v>1135384</v>
      </c>
      <c r="E28" s="102"/>
      <c r="F28" s="102">
        <v>5945</v>
      </c>
      <c r="G28" s="102"/>
      <c r="H28" s="102">
        <v>1136875</v>
      </c>
      <c r="I28" s="102"/>
      <c r="J28" s="102">
        <v>6250</v>
      </c>
      <c r="M28" s="46"/>
      <c r="N28" s="46"/>
    </row>
    <row r="29" spans="1:14" ht="18.75" customHeight="1" x14ac:dyDescent="0.3">
      <c r="A29" s="43" t="s">
        <v>81</v>
      </c>
      <c r="B29" s="106"/>
      <c r="C29" s="109"/>
      <c r="D29" s="102">
        <v>0</v>
      </c>
      <c r="E29" s="102"/>
      <c r="F29" s="102">
        <v>0</v>
      </c>
      <c r="G29" s="102"/>
      <c r="H29" s="102">
        <v>54706</v>
      </c>
      <c r="I29" s="102"/>
      <c r="J29" s="102">
        <v>68866</v>
      </c>
      <c r="M29" s="46"/>
      <c r="N29" s="46"/>
    </row>
    <row r="30" spans="1:14" ht="18.75" customHeight="1" x14ac:dyDescent="0.3">
      <c r="A30" s="36" t="s">
        <v>209</v>
      </c>
      <c r="B30" s="106">
        <v>7</v>
      </c>
      <c r="C30" s="109"/>
      <c r="D30" s="102">
        <v>1479991</v>
      </c>
      <c r="E30" s="102"/>
      <c r="F30" s="102">
        <v>1405912</v>
      </c>
      <c r="G30" s="102"/>
      <c r="H30" s="102">
        <v>535612</v>
      </c>
      <c r="I30" s="102"/>
      <c r="J30" s="102">
        <v>547370</v>
      </c>
      <c r="M30" s="46"/>
      <c r="N30" s="46"/>
    </row>
    <row r="31" spans="1:14" ht="18.75" customHeight="1" x14ac:dyDescent="0.3">
      <c r="A31" s="36" t="s">
        <v>79</v>
      </c>
      <c r="B31" s="106"/>
      <c r="C31" s="109"/>
      <c r="D31" s="102">
        <v>175184</v>
      </c>
      <c r="E31" s="102"/>
      <c r="F31" s="102">
        <v>181560</v>
      </c>
      <c r="G31" s="102"/>
      <c r="H31" s="102">
        <v>175184</v>
      </c>
      <c r="I31" s="102"/>
      <c r="J31" s="102">
        <v>181560</v>
      </c>
      <c r="M31" s="46"/>
      <c r="N31" s="46"/>
    </row>
    <row r="32" spans="1:14" ht="18.75" customHeight="1" x14ac:dyDescent="0.3">
      <c r="A32" s="43" t="s">
        <v>113</v>
      </c>
      <c r="B32" s="106"/>
      <c r="C32" s="109"/>
      <c r="D32" s="102">
        <v>86805</v>
      </c>
      <c r="E32" s="102"/>
      <c r="F32" s="102">
        <v>81224</v>
      </c>
      <c r="G32" s="102"/>
      <c r="H32" s="102">
        <v>81713</v>
      </c>
      <c r="I32" s="102"/>
      <c r="J32" s="102">
        <v>78132</v>
      </c>
      <c r="M32" s="46"/>
      <c r="N32" s="46"/>
    </row>
    <row r="33" spans="1:14" ht="18.75" customHeight="1" x14ac:dyDescent="0.3">
      <c r="A33" s="36" t="s">
        <v>132</v>
      </c>
      <c r="B33" s="106"/>
      <c r="C33" s="109"/>
      <c r="D33" s="102">
        <v>340169</v>
      </c>
      <c r="E33" s="102"/>
      <c r="F33" s="102">
        <v>311981</v>
      </c>
      <c r="G33" s="102"/>
      <c r="H33" s="102">
        <v>21908</v>
      </c>
      <c r="I33" s="102"/>
      <c r="J33" s="102">
        <v>24755</v>
      </c>
      <c r="M33" s="46"/>
      <c r="N33" s="46"/>
    </row>
    <row r="34" spans="1:14" ht="18.75" customHeight="1" x14ac:dyDescent="0.3">
      <c r="A34" s="36" t="s">
        <v>172</v>
      </c>
      <c r="B34" s="106">
        <v>2</v>
      </c>
      <c r="C34" s="109"/>
      <c r="D34" s="102">
        <v>1371469</v>
      </c>
      <c r="E34" s="102"/>
      <c r="F34" s="102">
        <v>1228507</v>
      </c>
      <c r="G34" s="102"/>
      <c r="H34" s="102">
        <v>0</v>
      </c>
      <c r="I34" s="102"/>
      <c r="J34" s="102">
        <v>0</v>
      </c>
      <c r="M34" s="46"/>
      <c r="N34" s="46"/>
    </row>
    <row r="35" spans="1:14" ht="18.75" customHeight="1" x14ac:dyDescent="0.3">
      <c r="A35" s="43" t="s">
        <v>179</v>
      </c>
      <c r="B35" s="106"/>
      <c r="C35" s="109"/>
      <c r="D35" s="102">
        <v>415816</v>
      </c>
      <c r="E35" s="102"/>
      <c r="F35" s="102">
        <v>335127</v>
      </c>
      <c r="G35" s="102"/>
      <c r="H35" s="102">
        <v>188181</v>
      </c>
      <c r="I35" s="102"/>
      <c r="J35" s="102">
        <v>149877</v>
      </c>
      <c r="M35" s="46"/>
      <c r="N35" s="46"/>
    </row>
    <row r="36" spans="1:14" ht="18.75" customHeight="1" x14ac:dyDescent="0.3">
      <c r="A36" s="43" t="s">
        <v>41</v>
      </c>
      <c r="B36" s="56"/>
      <c r="C36" s="109"/>
      <c r="D36" s="102">
        <v>103051</v>
      </c>
      <c r="E36" s="102"/>
      <c r="F36" s="102">
        <v>97592</v>
      </c>
      <c r="G36" s="102"/>
      <c r="H36" s="102">
        <v>56601</v>
      </c>
      <c r="I36" s="102"/>
      <c r="J36" s="102">
        <v>53267</v>
      </c>
      <c r="M36" s="46"/>
      <c r="N36" s="46"/>
    </row>
    <row r="37" spans="1:14" ht="18.75" customHeight="1" x14ac:dyDescent="0.3">
      <c r="A37" s="43" t="s">
        <v>150</v>
      </c>
      <c r="B37" s="106"/>
      <c r="C37" s="109"/>
      <c r="D37" s="102">
        <v>157302</v>
      </c>
      <c r="E37" s="102"/>
      <c r="F37" s="102">
        <v>157317</v>
      </c>
      <c r="G37" s="102"/>
      <c r="H37" s="102">
        <v>142902</v>
      </c>
      <c r="I37" s="102"/>
      <c r="J37" s="102">
        <v>142902</v>
      </c>
      <c r="M37" s="46"/>
      <c r="N37" s="46"/>
    </row>
    <row r="38" spans="1:14" ht="18.75" customHeight="1" x14ac:dyDescent="0.3">
      <c r="A38" s="43" t="s">
        <v>9</v>
      </c>
      <c r="B38" s="106"/>
      <c r="C38" s="109"/>
      <c r="D38" s="102">
        <v>56275</v>
      </c>
      <c r="E38" s="102"/>
      <c r="F38" s="102">
        <v>412673</v>
      </c>
      <c r="G38" s="102"/>
      <c r="H38" s="102">
        <v>4000</v>
      </c>
      <c r="I38" s="102"/>
      <c r="J38" s="102">
        <v>363399</v>
      </c>
      <c r="M38" s="46"/>
      <c r="N38" s="46"/>
    </row>
    <row r="39" spans="1:14" ht="18.75" customHeight="1" x14ac:dyDescent="0.3">
      <c r="A39" s="30" t="s">
        <v>10</v>
      </c>
      <c r="B39" s="68"/>
      <c r="C39" s="14"/>
      <c r="D39" s="110">
        <f>SUM(D25:D38)</f>
        <v>5388755</v>
      </c>
      <c r="E39" s="14"/>
      <c r="F39" s="110">
        <f>SUM(F25:F38)</f>
        <v>4254948</v>
      </c>
      <c r="G39" s="14"/>
      <c r="H39" s="110">
        <f>SUM(H25:H38)</f>
        <v>5828899</v>
      </c>
      <c r="I39" s="14"/>
      <c r="J39" s="28">
        <f>SUM(J25:J38)</f>
        <v>4830713</v>
      </c>
    </row>
    <row r="40" spans="1:14" ht="15" customHeight="1" x14ac:dyDescent="0.3">
      <c r="A40" s="30"/>
      <c r="B40" s="56"/>
      <c r="C40" s="41"/>
      <c r="D40" s="41"/>
      <c r="E40" s="41"/>
      <c r="F40" s="41"/>
      <c r="G40" s="41"/>
      <c r="H40" s="41"/>
      <c r="I40" s="41"/>
      <c r="J40" s="41"/>
    </row>
    <row r="41" spans="1:14" ht="18.75" customHeight="1" thickBot="1" x14ac:dyDescent="0.35">
      <c r="A41" s="30" t="s">
        <v>11</v>
      </c>
      <c r="B41" s="68"/>
      <c r="C41" s="14"/>
      <c r="D41" s="227">
        <f>SUM(D22,D39)</f>
        <v>6577040</v>
      </c>
      <c r="E41" s="115"/>
      <c r="F41" s="227">
        <f>SUM(F22,F39)</f>
        <v>6136529</v>
      </c>
      <c r="G41" s="115"/>
      <c r="H41" s="227">
        <f>SUM(H22,H39)</f>
        <v>6301699</v>
      </c>
      <c r="I41" s="115"/>
      <c r="J41" s="227">
        <f>SUM(J22,J39)</f>
        <v>5207305</v>
      </c>
      <c r="K41" s="77"/>
      <c r="L41" s="77"/>
      <c r="M41" s="77"/>
      <c r="N41" s="77"/>
    </row>
    <row r="42" spans="1:14" ht="18.75" customHeight="1" thickTop="1" x14ac:dyDescent="0.3">
      <c r="B42" s="46"/>
      <c r="C42" s="73"/>
      <c r="D42" s="72"/>
      <c r="E42" s="73"/>
      <c r="F42" s="72"/>
      <c r="G42" s="74"/>
      <c r="H42" s="72"/>
      <c r="I42" s="73"/>
      <c r="J42" s="72"/>
    </row>
    <row r="43" spans="1:14" ht="21" customHeight="1" x14ac:dyDescent="0.35">
      <c r="A43" s="32" t="s">
        <v>78</v>
      </c>
      <c r="B43" s="46"/>
      <c r="C43" s="73"/>
      <c r="D43" s="72"/>
      <c r="E43" s="73"/>
      <c r="F43" s="72"/>
      <c r="G43" s="74"/>
      <c r="H43" s="72"/>
      <c r="I43" s="73"/>
      <c r="J43" s="72"/>
    </row>
    <row r="44" spans="1:14" ht="21" customHeight="1" x14ac:dyDescent="0.3">
      <c r="A44" s="33" t="s">
        <v>46</v>
      </c>
      <c r="B44" s="46"/>
      <c r="C44" s="73"/>
      <c r="D44" s="72"/>
      <c r="E44" s="73"/>
      <c r="F44" s="72"/>
      <c r="G44" s="74"/>
      <c r="H44" s="72"/>
      <c r="I44" s="73"/>
      <c r="J44" s="72"/>
    </row>
    <row r="45" spans="1:14" ht="18.75" customHeight="1" x14ac:dyDescent="0.3">
      <c r="A45" s="155"/>
      <c r="B45" s="46"/>
      <c r="C45" s="73"/>
      <c r="D45" s="72"/>
      <c r="E45" s="73"/>
      <c r="F45" s="72"/>
      <c r="G45" s="74"/>
      <c r="H45" s="72"/>
      <c r="I45" s="73"/>
      <c r="J45" s="72"/>
    </row>
    <row r="46" spans="1:14" ht="18.75" customHeight="1" x14ac:dyDescent="0.3">
      <c r="B46" s="46"/>
      <c r="C46" s="46"/>
      <c r="D46" s="242" t="s">
        <v>0</v>
      </c>
      <c r="E46" s="242"/>
      <c r="F46" s="242"/>
      <c r="G46" s="74"/>
      <c r="H46" s="242" t="s">
        <v>36</v>
      </c>
      <c r="I46" s="242"/>
      <c r="J46" s="242"/>
    </row>
    <row r="47" spans="1:14" ht="18.75" customHeight="1" x14ac:dyDescent="0.3">
      <c r="A47" s="30"/>
      <c r="B47" s="148"/>
      <c r="C47" s="148"/>
      <c r="D47" s="242" t="s">
        <v>35</v>
      </c>
      <c r="E47" s="242"/>
      <c r="F47" s="242"/>
      <c r="G47" s="78"/>
      <c r="H47" s="242" t="s">
        <v>35</v>
      </c>
      <c r="I47" s="242"/>
      <c r="J47" s="242"/>
    </row>
    <row r="48" spans="1:14" ht="18.75" customHeight="1" x14ac:dyDescent="0.3">
      <c r="B48" s="46"/>
      <c r="C48" s="179"/>
      <c r="D48" s="178" t="s">
        <v>189</v>
      </c>
      <c r="E48" s="178"/>
      <c r="F48" s="178" t="s">
        <v>129</v>
      </c>
      <c r="G48" s="222"/>
      <c r="H48" s="178" t="s">
        <v>189</v>
      </c>
      <c r="I48" s="178"/>
      <c r="J48" s="178" t="s">
        <v>129</v>
      </c>
    </row>
    <row r="49" spans="1:14" ht="18.75" customHeight="1" x14ac:dyDescent="0.3">
      <c r="A49" s="30" t="s">
        <v>74</v>
      </c>
      <c r="B49" s="146" t="s">
        <v>2</v>
      </c>
      <c r="C49" s="47"/>
      <c r="D49" s="221">
        <v>2022</v>
      </c>
      <c r="E49" s="222"/>
      <c r="F49" s="221">
        <v>2021</v>
      </c>
      <c r="G49" s="222"/>
      <c r="H49" s="221">
        <v>2022</v>
      </c>
      <c r="I49" s="222"/>
      <c r="J49" s="221">
        <v>2021</v>
      </c>
    </row>
    <row r="50" spans="1:14" ht="18.75" customHeight="1" x14ac:dyDescent="0.3">
      <c r="A50" s="30"/>
      <c r="B50" s="146"/>
      <c r="C50" s="47"/>
      <c r="D50" s="179" t="s">
        <v>130</v>
      </c>
      <c r="E50" s="180"/>
      <c r="F50" s="46"/>
      <c r="G50" s="180"/>
      <c r="H50" s="179" t="s">
        <v>130</v>
      </c>
      <c r="I50" s="180"/>
      <c r="J50" s="179"/>
    </row>
    <row r="51" spans="1:14" ht="16.5" customHeight="1" x14ac:dyDescent="0.3">
      <c r="B51" s="148"/>
      <c r="C51" s="148"/>
      <c r="D51" s="240" t="s">
        <v>131</v>
      </c>
      <c r="E51" s="240"/>
      <c r="F51" s="240"/>
      <c r="G51" s="240"/>
      <c r="H51" s="240"/>
      <c r="I51" s="240"/>
      <c r="J51" s="240"/>
    </row>
    <row r="52" spans="1:14" ht="18.75" customHeight="1" x14ac:dyDescent="0.3">
      <c r="A52" s="35" t="s">
        <v>12</v>
      </c>
      <c r="B52" s="146"/>
      <c r="C52" s="73"/>
      <c r="D52" s="72"/>
      <c r="E52" s="73"/>
      <c r="F52" s="72"/>
      <c r="G52" s="74"/>
      <c r="H52" s="72"/>
      <c r="I52" s="73"/>
      <c r="J52" s="72"/>
    </row>
    <row r="53" spans="1:14" ht="18.75" customHeight="1" x14ac:dyDescent="0.3">
      <c r="A53" s="43" t="s">
        <v>199</v>
      </c>
      <c r="B53" s="232"/>
      <c r="C53" s="73"/>
      <c r="D53" s="72"/>
      <c r="E53" s="73"/>
      <c r="F53" s="72"/>
      <c r="G53" s="74"/>
      <c r="H53" s="72"/>
      <c r="I53" s="73"/>
      <c r="J53" s="72"/>
    </row>
    <row r="54" spans="1:14" ht="18.75" customHeight="1" x14ac:dyDescent="0.3">
      <c r="A54" s="43" t="s">
        <v>200</v>
      </c>
      <c r="B54" s="232">
        <v>8</v>
      </c>
      <c r="C54" s="73"/>
      <c r="D54" s="102">
        <v>186770</v>
      </c>
      <c r="E54" s="102"/>
      <c r="F54" s="102">
        <v>223340</v>
      </c>
      <c r="G54" s="102"/>
      <c r="H54" s="102">
        <v>144418</v>
      </c>
      <c r="I54" s="102"/>
      <c r="J54" s="102">
        <v>148217</v>
      </c>
    </row>
    <row r="55" spans="1:14" ht="18.75" customHeight="1" x14ac:dyDescent="0.3">
      <c r="A55" s="43" t="s">
        <v>13</v>
      </c>
      <c r="B55" s="146"/>
      <c r="C55" s="109"/>
      <c r="D55" s="102">
        <v>351723</v>
      </c>
      <c r="E55" s="102"/>
      <c r="F55" s="102">
        <v>277403</v>
      </c>
      <c r="G55" s="102"/>
      <c r="H55" s="102">
        <v>78626</v>
      </c>
      <c r="I55" s="102"/>
      <c r="J55" s="102">
        <v>76111</v>
      </c>
      <c r="K55" s="46"/>
      <c r="L55" s="46"/>
      <c r="M55" s="46"/>
      <c r="N55" s="46"/>
    </row>
    <row r="56" spans="1:14" ht="18.75" customHeight="1" x14ac:dyDescent="0.3">
      <c r="A56" s="43" t="s">
        <v>65</v>
      </c>
      <c r="B56" s="231"/>
      <c r="C56" s="109"/>
      <c r="D56" s="102">
        <v>211927</v>
      </c>
      <c r="E56" s="102">
        <v>0</v>
      </c>
      <c r="F56" s="102">
        <v>1254551</v>
      </c>
      <c r="G56" s="102">
        <v>0</v>
      </c>
      <c r="H56" s="102">
        <v>65583</v>
      </c>
      <c r="I56" s="102">
        <v>0</v>
      </c>
      <c r="J56" s="102">
        <v>1066723</v>
      </c>
      <c r="K56" s="46"/>
      <c r="L56" s="46"/>
      <c r="M56" s="46"/>
      <c r="N56" s="46"/>
    </row>
    <row r="57" spans="1:14" ht="18.75" customHeight="1" x14ac:dyDescent="0.3">
      <c r="A57" s="71" t="s">
        <v>80</v>
      </c>
      <c r="B57" s="146">
        <v>8</v>
      </c>
      <c r="C57" s="109"/>
      <c r="D57" s="102">
        <v>167938</v>
      </c>
      <c r="E57" s="102"/>
      <c r="F57" s="102">
        <v>178427</v>
      </c>
      <c r="G57" s="102"/>
      <c r="H57" s="102">
        <v>122908</v>
      </c>
      <c r="I57" s="102"/>
      <c r="J57" s="102">
        <v>121869</v>
      </c>
      <c r="K57" s="46"/>
      <c r="L57" s="46"/>
      <c r="M57" s="46"/>
      <c r="N57" s="46"/>
    </row>
    <row r="58" spans="1:14" ht="18.75" customHeight="1" x14ac:dyDescent="0.3">
      <c r="A58" s="137" t="s">
        <v>143</v>
      </c>
      <c r="B58" s="187"/>
      <c r="C58" s="109"/>
      <c r="D58" s="102">
        <v>144792</v>
      </c>
      <c r="E58" s="102"/>
      <c r="F58" s="102">
        <v>133492</v>
      </c>
      <c r="G58" s="102"/>
      <c r="H58" s="102">
        <v>11678</v>
      </c>
      <c r="I58" s="102"/>
      <c r="J58" s="102">
        <v>11820</v>
      </c>
      <c r="K58" s="46"/>
      <c r="L58" s="46"/>
      <c r="M58" s="46"/>
      <c r="N58" s="46"/>
    </row>
    <row r="59" spans="1:14" ht="18.75" customHeight="1" x14ac:dyDescent="0.3">
      <c r="A59" s="71" t="s">
        <v>210</v>
      </c>
      <c r="B59" s="182"/>
      <c r="C59" s="109"/>
      <c r="D59" s="102">
        <v>784</v>
      </c>
      <c r="E59" s="102"/>
      <c r="F59" s="102">
        <v>0</v>
      </c>
      <c r="G59" s="102"/>
      <c r="H59" s="102">
        <v>612714</v>
      </c>
      <c r="I59" s="102"/>
      <c r="J59" s="102">
        <v>491814</v>
      </c>
      <c r="K59" s="46"/>
      <c r="L59" s="46"/>
      <c r="M59" s="46"/>
      <c r="N59" s="46"/>
    </row>
    <row r="60" spans="1:14" ht="18.75" customHeight="1" x14ac:dyDescent="0.3">
      <c r="A60" s="43" t="s">
        <v>30</v>
      </c>
      <c r="B60" s="146"/>
      <c r="C60" s="109"/>
      <c r="D60" s="102">
        <v>35181</v>
      </c>
      <c r="E60" s="102"/>
      <c r="F60" s="102">
        <v>7458</v>
      </c>
      <c r="G60" s="102"/>
      <c r="H60" s="102">
        <v>14990</v>
      </c>
      <c r="I60" s="102"/>
      <c r="J60" s="102">
        <v>0</v>
      </c>
      <c r="K60" s="46"/>
      <c r="L60" s="46"/>
      <c r="M60" s="46"/>
      <c r="N60" s="46"/>
    </row>
    <row r="61" spans="1:14" ht="18.75" customHeight="1" x14ac:dyDescent="0.3">
      <c r="A61" s="43" t="s">
        <v>14</v>
      </c>
      <c r="B61" s="46"/>
      <c r="C61" s="109"/>
      <c r="D61" s="102">
        <v>11389</v>
      </c>
      <c r="E61" s="102"/>
      <c r="F61" s="102">
        <v>12616</v>
      </c>
      <c r="G61" s="102"/>
      <c r="H61" s="102">
        <v>2918</v>
      </c>
      <c r="I61" s="102"/>
      <c r="J61" s="102">
        <v>4024</v>
      </c>
      <c r="K61" s="46"/>
      <c r="L61" s="46"/>
      <c r="M61" s="46"/>
      <c r="N61" s="46"/>
    </row>
    <row r="62" spans="1:14" ht="18.75" customHeight="1" x14ac:dyDescent="0.3">
      <c r="A62" s="30" t="s">
        <v>15</v>
      </c>
      <c r="B62" s="146"/>
      <c r="C62" s="14"/>
      <c r="D62" s="228">
        <f>SUM(D54:D61)</f>
        <v>1110504</v>
      </c>
      <c r="E62" s="14"/>
      <c r="F62" s="28">
        <f>SUM(F54:F61)</f>
        <v>2087287</v>
      </c>
      <c r="G62" s="14"/>
      <c r="H62" s="228">
        <f>SUM(H54:H61)</f>
        <v>1053835</v>
      </c>
      <c r="I62" s="14"/>
      <c r="J62" s="28">
        <f>SUM(J54:J61)</f>
        <v>1920578</v>
      </c>
      <c r="K62" s="46"/>
      <c r="L62" s="46"/>
      <c r="M62" s="46"/>
      <c r="N62" s="46"/>
    </row>
    <row r="63" spans="1:14" ht="15" customHeight="1" x14ac:dyDescent="0.3">
      <c r="B63" s="146"/>
      <c r="C63" s="73"/>
      <c r="D63" s="73"/>
      <c r="E63" s="73"/>
      <c r="F63" s="73"/>
      <c r="G63" s="74"/>
      <c r="H63" s="73"/>
      <c r="I63" s="73"/>
      <c r="J63" s="73"/>
      <c r="K63" s="46"/>
      <c r="L63" s="46"/>
      <c r="M63" s="46"/>
      <c r="N63" s="46"/>
    </row>
    <row r="64" spans="1:14" ht="18.75" customHeight="1" x14ac:dyDescent="0.3">
      <c r="A64" s="35" t="s">
        <v>16</v>
      </c>
      <c r="B64" s="146"/>
      <c r="C64" s="73"/>
      <c r="D64" s="72"/>
      <c r="E64" s="73"/>
      <c r="F64" s="72"/>
      <c r="G64" s="74"/>
      <c r="H64" s="72"/>
      <c r="I64" s="73"/>
      <c r="J64" s="72"/>
      <c r="K64" s="46"/>
      <c r="L64" s="46"/>
      <c r="M64" s="46"/>
      <c r="N64" s="46"/>
    </row>
    <row r="65" spans="1:14" ht="18.75" customHeight="1" x14ac:dyDescent="0.3">
      <c r="A65" s="43" t="s">
        <v>81</v>
      </c>
      <c r="B65" s="107">
        <v>8</v>
      </c>
      <c r="C65" s="109"/>
      <c r="D65" s="102">
        <v>362404</v>
      </c>
      <c r="E65" s="102"/>
      <c r="F65" s="102">
        <v>385755</v>
      </c>
      <c r="G65" s="102"/>
      <c r="H65" s="102">
        <v>319317</v>
      </c>
      <c r="I65" s="102"/>
      <c r="J65" s="102">
        <v>343184</v>
      </c>
      <c r="K65" s="46"/>
      <c r="L65" s="46"/>
      <c r="M65" s="46"/>
      <c r="N65" s="46"/>
    </row>
    <row r="66" spans="1:14" ht="18.75" customHeight="1" x14ac:dyDescent="0.3">
      <c r="A66" s="43" t="s">
        <v>151</v>
      </c>
      <c r="B66" s="107"/>
      <c r="C66" s="109"/>
      <c r="D66" s="102">
        <v>203411</v>
      </c>
      <c r="E66" s="102"/>
      <c r="F66" s="102">
        <v>218941</v>
      </c>
      <c r="G66" s="102"/>
      <c r="H66" s="102">
        <f>9726-1</f>
        <v>9725</v>
      </c>
      <c r="I66" s="102"/>
      <c r="J66" s="102">
        <v>12497</v>
      </c>
      <c r="K66" s="46"/>
      <c r="L66" s="46"/>
      <c r="M66" s="46"/>
      <c r="N66" s="46"/>
    </row>
    <row r="67" spans="1:14" ht="18.75" customHeight="1" x14ac:dyDescent="0.3">
      <c r="A67" s="43" t="s">
        <v>190</v>
      </c>
      <c r="B67" s="107">
        <v>8</v>
      </c>
      <c r="C67" s="109"/>
      <c r="D67" s="102">
        <v>493368</v>
      </c>
      <c r="E67" s="102"/>
      <c r="F67" s="102">
        <v>0</v>
      </c>
      <c r="G67" s="102"/>
      <c r="H67" s="102">
        <v>493368</v>
      </c>
      <c r="I67" s="102"/>
      <c r="J67" s="102">
        <v>0</v>
      </c>
      <c r="K67" s="46"/>
      <c r="L67" s="46"/>
      <c r="M67" s="46"/>
      <c r="N67" s="46"/>
    </row>
    <row r="68" spans="1:14" ht="18.75" customHeight="1" x14ac:dyDescent="0.3">
      <c r="A68" s="43" t="s">
        <v>180</v>
      </c>
      <c r="B68" s="107"/>
      <c r="C68" s="109"/>
      <c r="D68" s="102">
        <v>29149</v>
      </c>
      <c r="E68" s="102"/>
      <c r="F68" s="102">
        <v>22861</v>
      </c>
      <c r="G68" s="102"/>
      <c r="H68" s="102">
        <v>0</v>
      </c>
      <c r="I68" s="102"/>
      <c r="J68" s="102">
        <v>0</v>
      </c>
      <c r="K68" s="46"/>
      <c r="L68" s="46"/>
      <c r="M68" s="46"/>
      <c r="N68" s="46"/>
    </row>
    <row r="69" spans="1:14" ht="18.75" customHeight="1" x14ac:dyDescent="0.3">
      <c r="A69" s="43" t="s">
        <v>169</v>
      </c>
      <c r="B69" s="107"/>
      <c r="C69" s="109"/>
      <c r="D69" s="102">
        <f>15321</f>
        <v>15321</v>
      </c>
      <c r="E69" s="102"/>
      <c r="F69" s="102">
        <v>27927</v>
      </c>
      <c r="G69" s="102"/>
      <c r="H69" s="102">
        <v>4379</v>
      </c>
      <c r="I69" s="102"/>
      <c r="J69" s="102">
        <v>5783</v>
      </c>
      <c r="K69" s="46"/>
      <c r="L69" s="46"/>
      <c r="M69" s="46"/>
      <c r="N69" s="46"/>
    </row>
    <row r="70" spans="1:14" ht="18.75" customHeight="1" x14ac:dyDescent="0.3">
      <c r="A70" s="43" t="s">
        <v>34</v>
      </c>
      <c r="B70" s="107"/>
      <c r="C70" s="109"/>
      <c r="D70" s="102">
        <v>7029</v>
      </c>
      <c r="E70" s="102"/>
      <c r="F70" s="102">
        <v>5852</v>
      </c>
      <c r="G70" s="102"/>
      <c r="H70" s="102">
        <v>1298</v>
      </c>
      <c r="I70" s="102"/>
      <c r="J70" s="102">
        <v>1141</v>
      </c>
      <c r="K70" s="46"/>
      <c r="L70" s="46"/>
      <c r="M70" s="46"/>
      <c r="N70" s="46"/>
    </row>
    <row r="71" spans="1:14" ht="18.75" customHeight="1" x14ac:dyDescent="0.3">
      <c r="A71" s="30" t="s">
        <v>17</v>
      </c>
      <c r="B71" s="68"/>
      <c r="C71" s="14"/>
      <c r="D71" s="228">
        <f>SUM(D65:D70)</f>
        <v>1110682</v>
      </c>
      <c r="E71" s="14"/>
      <c r="F71" s="28">
        <f>SUM(F65:F70)</f>
        <v>661336</v>
      </c>
      <c r="G71" s="14"/>
      <c r="H71" s="228">
        <f>SUM(H65:H70)</f>
        <v>828087</v>
      </c>
      <c r="I71" s="14"/>
      <c r="J71" s="28">
        <f>SUM(J65:J70)</f>
        <v>362605</v>
      </c>
      <c r="K71" s="46"/>
      <c r="L71" s="46"/>
      <c r="M71" s="46"/>
      <c r="N71" s="46"/>
    </row>
    <row r="72" spans="1:14" ht="18.75" customHeight="1" x14ac:dyDescent="0.3">
      <c r="A72" s="30"/>
      <c r="B72" s="68"/>
      <c r="C72" s="14"/>
      <c r="D72" s="14"/>
      <c r="E72" s="14"/>
      <c r="F72" s="14"/>
      <c r="G72" s="14"/>
      <c r="H72" s="229"/>
      <c r="I72" s="14"/>
      <c r="J72" s="14"/>
      <c r="K72" s="46"/>
      <c r="L72" s="46"/>
      <c r="M72" s="46"/>
      <c r="N72" s="46"/>
    </row>
    <row r="73" spans="1:14" ht="18.75" customHeight="1" x14ac:dyDescent="0.3">
      <c r="A73" s="30" t="s">
        <v>18</v>
      </c>
      <c r="B73" s="146"/>
      <c r="C73" s="77"/>
      <c r="D73" s="230">
        <f>SUM(D62,D71)</f>
        <v>2221186</v>
      </c>
      <c r="E73" s="77"/>
      <c r="F73" s="89">
        <f>SUM(F62,F71)</f>
        <v>2748623</v>
      </c>
      <c r="G73" s="77"/>
      <c r="H73" s="230">
        <f>SUM(H62,H71)</f>
        <v>1881922</v>
      </c>
      <c r="I73" s="77"/>
      <c r="J73" s="89">
        <f>SUM(J62,J71)</f>
        <v>2283183</v>
      </c>
      <c r="K73" s="46"/>
      <c r="L73" s="46"/>
      <c r="M73" s="46"/>
      <c r="N73" s="46"/>
    </row>
    <row r="74" spans="1:14" ht="15" customHeight="1" x14ac:dyDescent="0.3">
      <c r="B74" s="146"/>
      <c r="C74" s="73"/>
      <c r="D74" s="72"/>
      <c r="E74" s="73"/>
      <c r="F74" s="72"/>
      <c r="G74" s="74"/>
      <c r="H74" s="72"/>
      <c r="I74" s="73"/>
      <c r="J74" s="72"/>
      <c r="K74" s="46"/>
      <c r="L74" s="46"/>
      <c r="M74" s="46"/>
      <c r="N74" s="46"/>
    </row>
    <row r="75" spans="1:14" ht="18.75" customHeight="1" x14ac:dyDescent="0.3">
      <c r="A75" s="35" t="s">
        <v>66</v>
      </c>
      <c r="B75" s="146"/>
      <c r="C75" s="73"/>
      <c r="D75" s="72"/>
      <c r="E75" s="73"/>
      <c r="F75" s="72"/>
      <c r="G75" s="74"/>
      <c r="H75" s="72"/>
      <c r="I75" s="73"/>
      <c r="J75" s="72"/>
      <c r="K75" s="46"/>
      <c r="L75" s="46"/>
      <c r="M75" s="46"/>
      <c r="N75" s="46"/>
    </row>
    <row r="76" spans="1:14" ht="18.75" customHeight="1" x14ac:dyDescent="0.3">
      <c r="A76" s="43" t="s">
        <v>57</v>
      </c>
      <c r="B76" s="146">
        <v>9</v>
      </c>
      <c r="C76" s="73"/>
      <c r="D76" s="72"/>
      <c r="E76" s="73"/>
      <c r="F76" s="72"/>
      <c r="G76" s="74"/>
      <c r="H76" s="72"/>
      <c r="I76" s="73"/>
      <c r="J76" s="72"/>
      <c r="K76" s="46"/>
      <c r="L76" s="46"/>
      <c r="M76" s="46"/>
      <c r="N76" s="46"/>
    </row>
    <row r="77" spans="1:14" ht="18" customHeight="1" thickBot="1" x14ac:dyDescent="0.35">
      <c r="A77" s="43" t="s">
        <v>61</v>
      </c>
      <c r="B77" s="188"/>
      <c r="C77" s="109"/>
      <c r="D77" s="112">
        <v>1365412</v>
      </c>
      <c r="E77" s="109"/>
      <c r="F77" s="112">
        <v>1365412</v>
      </c>
      <c r="G77" s="109"/>
      <c r="H77" s="112">
        <v>1365412</v>
      </c>
      <c r="I77" s="109"/>
      <c r="J77" s="112">
        <v>1365412</v>
      </c>
      <c r="K77" s="46"/>
      <c r="L77" s="46"/>
      <c r="M77" s="46"/>
      <c r="N77" s="46"/>
    </row>
    <row r="78" spans="1:14" ht="18.5" customHeight="1" thickTop="1" x14ac:dyDescent="0.3">
      <c r="A78" s="43" t="s">
        <v>71</v>
      </c>
      <c r="B78" s="188"/>
      <c r="C78" s="109"/>
      <c r="D78" s="102">
        <v>1271380</v>
      </c>
      <c r="E78" s="102"/>
      <c r="F78" s="102">
        <v>1201380</v>
      </c>
      <c r="G78" s="102"/>
      <c r="H78" s="102">
        <v>1271380</v>
      </c>
      <c r="I78" s="102"/>
      <c r="J78" s="102">
        <v>1201380</v>
      </c>
      <c r="K78" s="46"/>
      <c r="L78" s="46"/>
      <c r="M78" s="46"/>
      <c r="N78" s="46"/>
    </row>
    <row r="79" spans="1:14" ht="18.5" customHeight="1" x14ac:dyDescent="0.3">
      <c r="A79" s="43" t="s">
        <v>62</v>
      </c>
      <c r="B79" s="106">
        <v>9</v>
      </c>
      <c r="C79" s="109"/>
      <c r="D79" s="102">
        <v>2197031</v>
      </c>
      <c r="E79" s="102"/>
      <c r="F79" s="102">
        <v>1497031</v>
      </c>
      <c r="G79" s="102"/>
      <c r="H79" s="102">
        <v>2197031</v>
      </c>
      <c r="I79" s="102"/>
      <c r="J79" s="102">
        <v>1497031</v>
      </c>
      <c r="K79" s="46"/>
      <c r="L79" s="46"/>
      <c r="M79" s="46"/>
      <c r="N79" s="46"/>
    </row>
    <row r="80" spans="1:14" ht="18.75" customHeight="1" x14ac:dyDescent="0.3">
      <c r="A80" s="43" t="s">
        <v>82</v>
      </c>
      <c r="B80" s="106"/>
      <c r="C80" s="109"/>
      <c r="D80" s="102"/>
      <c r="E80" s="102"/>
      <c r="F80" s="102"/>
      <c r="G80" s="102"/>
      <c r="H80" s="102"/>
      <c r="I80" s="102"/>
      <c r="J80" s="102"/>
      <c r="K80" s="46"/>
      <c r="L80" s="46"/>
      <c r="M80" s="46"/>
      <c r="N80" s="46"/>
    </row>
    <row r="81" spans="1:14" ht="18.75" customHeight="1" x14ac:dyDescent="0.3">
      <c r="A81" s="43" t="s">
        <v>83</v>
      </c>
      <c r="B81" s="106"/>
      <c r="C81" s="109"/>
      <c r="D81" s="102">
        <v>-42012</v>
      </c>
      <c r="E81" s="102"/>
      <c r="F81" s="102">
        <v>-42012</v>
      </c>
      <c r="G81" s="102"/>
      <c r="H81" s="102">
        <v>0</v>
      </c>
      <c r="I81" s="102"/>
      <c r="J81" s="102">
        <v>0</v>
      </c>
      <c r="K81" s="46"/>
      <c r="L81" s="46"/>
      <c r="M81" s="46"/>
      <c r="N81" s="46"/>
    </row>
    <row r="82" spans="1:14" ht="18.5" customHeight="1" x14ac:dyDescent="0.3">
      <c r="A82" s="43" t="s">
        <v>85</v>
      </c>
      <c r="B82" s="106">
        <v>10</v>
      </c>
      <c r="C82" s="109"/>
      <c r="D82" s="102">
        <v>14984</v>
      </c>
      <c r="E82" s="102"/>
      <c r="F82" s="102">
        <v>12066</v>
      </c>
      <c r="G82" s="102"/>
      <c r="H82" s="102">
        <v>14984</v>
      </c>
      <c r="I82" s="102"/>
      <c r="J82" s="102">
        <v>12066</v>
      </c>
      <c r="K82" s="46"/>
      <c r="L82" s="46"/>
      <c r="M82" s="46"/>
      <c r="N82" s="46"/>
    </row>
    <row r="83" spans="1:14" ht="18.5" customHeight="1" x14ac:dyDescent="0.3">
      <c r="A83" s="43" t="s">
        <v>42</v>
      </c>
      <c r="B83" s="106"/>
      <c r="C83" s="109"/>
      <c r="D83" s="102"/>
      <c r="E83" s="102"/>
      <c r="F83" s="102"/>
      <c r="G83" s="102"/>
      <c r="H83" s="102"/>
      <c r="I83" s="102"/>
      <c r="J83" s="102"/>
      <c r="K83" s="46"/>
      <c r="L83" s="46"/>
      <c r="M83" s="46"/>
      <c r="N83" s="46"/>
    </row>
    <row r="84" spans="1:14" ht="18.5" customHeight="1" x14ac:dyDescent="0.3">
      <c r="A84" s="43" t="s">
        <v>53</v>
      </c>
      <c r="B84" s="106"/>
      <c r="C84" s="109"/>
      <c r="D84" s="102"/>
      <c r="E84" s="102"/>
      <c r="F84" s="102"/>
      <c r="G84" s="102"/>
      <c r="H84" s="102"/>
      <c r="I84" s="102"/>
      <c r="J84" s="102"/>
      <c r="K84" s="46"/>
      <c r="L84" s="46"/>
      <c r="M84" s="46"/>
      <c r="N84" s="46"/>
    </row>
    <row r="85" spans="1:14" ht="18.75" customHeight="1" x14ac:dyDescent="0.3">
      <c r="A85" s="43" t="s">
        <v>54</v>
      </c>
      <c r="B85" s="159"/>
      <c r="C85" s="109"/>
      <c r="D85" s="102">
        <v>18000</v>
      </c>
      <c r="E85" s="102"/>
      <c r="F85" s="102">
        <v>18000</v>
      </c>
      <c r="G85" s="102"/>
      <c r="H85" s="102">
        <v>18000</v>
      </c>
      <c r="I85" s="102"/>
      <c r="J85" s="102">
        <v>18000</v>
      </c>
    </row>
    <row r="86" spans="1:14" ht="18.75" customHeight="1" x14ac:dyDescent="0.3">
      <c r="A86" s="43" t="s">
        <v>55</v>
      </c>
      <c r="B86" s="146"/>
      <c r="C86" s="109"/>
      <c r="D86" s="118">
        <f>260485</f>
        <v>260485</v>
      </c>
      <c r="E86" s="102"/>
      <c r="F86" s="118">
        <v>250844</v>
      </c>
      <c r="G86" s="102"/>
      <c r="H86" s="118">
        <v>918382</v>
      </c>
      <c r="I86" s="102"/>
      <c r="J86" s="118">
        <v>195645</v>
      </c>
    </row>
    <row r="87" spans="1:14" s="37" customFormat="1" ht="18.75" customHeight="1" x14ac:dyDescent="0.3">
      <c r="A87" s="30" t="s">
        <v>146</v>
      </c>
      <c r="B87" s="97"/>
      <c r="C87" s="115"/>
      <c r="D87" s="115">
        <f>SUM(D78:D86)</f>
        <v>3719868</v>
      </c>
      <c r="E87" s="115"/>
      <c r="F87" s="115">
        <f>SUM(F78:F86)</f>
        <v>2937309</v>
      </c>
      <c r="G87" s="115"/>
      <c r="H87" s="115">
        <f>SUM(H78:H86)</f>
        <v>4419777</v>
      </c>
      <c r="I87" s="115"/>
      <c r="J87" s="115">
        <f>SUM(J78:J86)</f>
        <v>2924122</v>
      </c>
    </row>
    <row r="88" spans="1:14" ht="18.75" customHeight="1" x14ac:dyDescent="0.3">
      <c r="A88" s="43" t="s">
        <v>84</v>
      </c>
      <c r="B88" s="159"/>
      <c r="C88" s="109"/>
      <c r="D88" s="109">
        <v>635986</v>
      </c>
      <c r="E88" s="109"/>
      <c r="F88" s="109">
        <v>450597</v>
      </c>
      <c r="G88" s="109"/>
      <c r="H88" s="87">
        <v>0</v>
      </c>
      <c r="I88" s="109"/>
      <c r="J88" s="87">
        <v>0</v>
      </c>
    </row>
    <row r="89" spans="1:14" ht="18.75" customHeight="1" x14ac:dyDescent="0.3">
      <c r="A89" s="30" t="s">
        <v>67</v>
      </c>
      <c r="B89" s="146"/>
      <c r="C89" s="14"/>
      <c r="D89" s="110">
        <f>SUM(D87:D88)</f>
        <v>4355854</v>
      </c>
      <c r="E89" s="115"/>
      <c r="F89" s="28">
        <f>SUM(F87:F88)</f>
        <v>3387906</v>
      </c>
      <c r="G89" s="14"/>
      <c r="H89" s="110">
        <f>SUM(H87:H88)</f>
        <v>4419777</v>
      </c>
      <c r="I89" s="14"/>
      <c r="J89" s="28">
        <f>SUM(J78:J86)</f>
        <v>2924122</v>
      </c>
    </row>
    <row r="90" spans="1:14" ht="15" customHeight="1" x14ac:dyDescent="0.3">
      <c r="A90" s="30"/>
      <c r="B90" s="146"/>
      <c r="C90" s="73"/>
      <c r="D90" s="72"/>
      <c r="E90" s="73"/>
      <c r="F90" s="72"/>
      <c r="G90" s="74"/>
      <c r="H90" s="72"/>
      <c r="I90" s="73"/>
      <c r="J90" s="72"/>
    </row>
    <row r="91" spans="1:14" ht="18.75" customHeight="1" thickBot="1" x14ac:dyDescent="0.35">
      <c r="A91" s="30" t="s">
        <v>68</v>
      </c>
      <c r="B91" s="146"/>
      <c r="C91" s="79"/>
      <c r="D91" s="227">
        <f>SUM(D73,D89)</f>
        <v>6577040</v>
      </c>
      <c r="E91" s="94"/>
      <c r="F91" s="80">
        <f>SUM(F73,F89)</f>
        <v>6136529</v>
      </c>
      <c r="G91" s="94"/>
      <c r="H91" s="227">
        <f>SUM(H73,H89)</f>
        <v>6301699</v>
      </c>
      <c r="I91" s="79"/>
      <c r="J91" s="80">
        <f>SUM(J73,J89)</f>
        <v>5207305</v>
      </c>
      <c r="K91" s="77"/>
      <c r="L91" s="100"/>
      <c r="M91" s="77"/>
      <c r="N91" s="77"/>
    </row>
    <row r="92" spans="1:14" ht="18.75" customHeight="1" thickTop="1" x14ac:dyDescent="0.3">
      <c r="A92" s="46"/>
      <c r="C92" s="73"/>
      <c r="D92" s="72"/>
      <c r="E92" s="73"/>
      <c r="F92" s="153"/>
      <c r="G92" s="74"/>
      <c r="H92" s="115"/>
      <c r="I92" s="73"/>
      <c r="J92" s="153"/>
      <c r="K92" s="46"/>
      <c r="L92" s="46"/>
      <c r="M92" s="46"/>
      <c r="N92" s="46"/>
    </row>
    <row r="93" spans="1:14" ht="18.75" customHeight="1" x14ac:dyDescent="0.3">
      <c r="A93" s="46"/>
      <c r="C93" s="73"/>
      <c r="D93" s="172">
        <f>D91-D41</f>
        <v>0</v>
      </c>
      <c r="E93" s="172"/>
      <c r="F93" s="172">
        <f>F91-F41</f>
        <v>0</v>
      </c>
      <c r="G93" s="173"/>
      <c r="H93" s="172">
        <f>H91-H41</f>
        <v>0</v>
      </c>
      <c r="I93" s="172"/>
      <c r="J93" s="172">
        <f>J91-J41</f>
        <v>0</v>
      </c>
      <c r="K93" s="172"/>
      <c r="L93" s="172"/>
      <c r="M93" s="46"/>
      <c r="N93" s="46"/>
    </row>
    <row r="94" spans="1:14" ht="18.75" customHeight="1" x14ac:dyDescent="0.3">
      <c r="A94" s="46"/>
      <c r="C94" s="73"/>
      <c r="D94" s="72"/>
      <c r="E94" s="73"/>
      <c r="F94" s="153"/>
      <c r="G94" s="74"/>
      <c r="H94" s="72"/>
      <c r="I94" s="73"/>
      <c r="J94" s="153"/>
      <c r="K94" s="46"/>
      <c r="L94" s="46"/>
      <c r="M94" s="46"/>
      <c r="N94" s="46"/>
    </row>
    <row r="95" spans="1:14" ht="18.75" customHeight="1" x14ac:dyDescent="0.3">
      <c r="A95" s="46"/>
      <c r="C95" s="73"/>
      <c r="D95" s="72"/>
      <c r="E95" s="73"/>
      <c r="F95" s="153"/>
      <c r="G95" s="74"/>
      <c r="H95" s="72"/>
      <c r="I95" s="73"/>
      <c r="J95" s="153"/>
      <c r="K95" s="46"/>
      <c r="L95" s="46"/>
      <c r="M95" s="46"/>
      <c r="N95" s="46"/>
    </row>
    <row r="96" spans="1:14" ht="18.75" customHeight="1" x14ac:dyDescent="0.3">
      <c r="A96" s="46"/>
      <c r="C96" s="73"/>
      <c r="D96" s="72"/>
      <c r="E96" s="73"/>
      <c r="F96" s="153"/>
      <c r="G96" s="74"/>
      <c r="H96" s="72"/>
      <c r="I96" s="73"/>
      <c r="J96" s="153"/>
      <c r="K96" s="46"/>
      <c r="L96" s="46"/>
      <c r="M96" s="46"/>
      <c r="N96" s="46"/>
    </row>
    <row r="97" spans="1:14" ht="18.75" customHeight="1" x14ac:dyDescent="0.3">
      <c r="A97" s="46"/>
      <c r="C97" s="73"/>
      <c r="D97" s="72"/>
      <c r="E97" s="73"/>
      <c r="F97" s="153"/>
      <c r="G97" s="74"/>
      <c r="H97" s="72"/>
      <c r="I97" s="73"/>
      <c r="J97" s="153"/>
      <c r="K97" s="46"/>
      <c r="L97" s="46"/>
      <c r="M97" s="46"/>
      <c r="N97" s="46"/>
    </row>
  </sheetData>
  <mergeCells count="10">
    <mergeCell ref="D51:J51"/>
    <mergeCell ref="D4:F4"/>
    <mergeCell ref="H4:J4"/>
    <mergeCell ref="D5:F5"/>
    <mergeCell ref="H5:J5"/>
    <mergeCell ref="D9:J9"/>
    <mergeCell ref="D46:F46"/>
    <mergeCell ref="H46:J46"/>
    <mergeCell ref="D47:F47"/>
    <mergeCell ref="H47:J47"/>
  </mergeCells>
  <pageMargins left="0.8" right="0.7" top="0.48" bottom="0.5" header="0.5" footer="0.5"/>
  <pageSetup paperSize="9" scale="74" firstPageNumber="3" fitToHeight="0" orientation="portrait" useFirstPageNumber="1" r:id="rId1"/>
  <headerFooter>
    <oddFooter>&amp;L   The accompanying notes form an integral part of the interim financial statements.
&amp;C&amp;P</oddFooter>
  </headerFooter>
  <rowBreaks count="1" manualBreakCount="1">
    <brk id="42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C2AD7-24D4-4EB6-824F-07AC58FA4C60}">
  <dimension ref="A1:S72"/>
  <sheetViews>
    <sheetView view="pageBreakPreview" topLeftCell="A61" zoomScaleNormal="100" zoomScaleSheetLayoutView="100" workbookViewId="0">
      <selection activeCell="A19" sqref="A19"/>
    </sheetView>
  </sheetViews>
  <sheetFormatPr defaultColWidth="9.1796875" defaultRowHeight="14" x14ac:dyDescent="0.3"/>
  <cols>
    <col min="1" max="1" width="45.81640625" style="43" customWidth="1"/>
    <col min="2" max="2" width="6.36328125" style="46" customWidth="1"/>
    <col min="3" max="3" width="1.81640625" style="48" customWidth="1"/>
    <col min="4" max="4" width="14.08984375" style="46" customWidth="1"/>
    <col min="5" max="5" width="1.81640625" style="48" customWidth="1"/>
    <col min="6" max="6" width="14.08984375" style="46" customWidth="1"/>
    <col min="7" max="7" width="1.81640625" style="39" customWidth="1"/>
    <col min="8" max="8" width="14.08984375" style="46" customWidth="1"/>
    <col min="9" max="9" width="1.81640625" style="48" customWidth="1"/>
    <col min="10" max="10" width="14.08984375" style="46" customWidth="1"/>
    <col min="11" max="16384" width="9.1796875" style="46"/>
  </cols>
  <sheetData>
    <row r="1" spans="1:10" ht="18.75" customHeight="1" x14ac:dyDescent="0.35">
      <c r="A1" s="32" t="s">
        <v>78</v>
      </c>
    </row>
    <row r="2" spans="1:10" ht="18.75" customHeight="1" x14ac:dyDescent="0.3">
      <c r="A2" s="33" t="s">
        <v>133</v>
      </c>
    </row>
    <row r="3" spans="1:10" ht="18.75" customHeight="1" x14ac:dyDescent="0.3">
      <c r="A3" s="62"/>
    </row>
    <row r="4" spans="1:10" ht="18.5" customHeight="1" x14ac:dyDescent="0.3">
      <c r="C4" s="46"/>
      <c r="D4" s="241" t="s">
        <v>0</v>
      </c>
      <c r="E4" s="241"/>
      <c r="F4" s="241"/>
      <c r="H4" s="241" t="s">
        <v>36</v>
      </c>
      <c r="I4" s="241"/>
      <c r="J4" s="241"/>
    </row>
    <row r="5" spans="1:10" ht="18.5" customHeight="1" x14ac:dyDescent="0.3">
      <c r="B5" s="224"/>
      <c r="C5" s="224"/>
      <c r="D5" s="241" t="s">
        <v>35</v>
      </c>
      <c r="E5" s="241"/>
      <c r="F5" s="241"/>
      <c r="G5" s="25"/>
      <c r="H5" s="241" t="s">
        <v>35</v>
      </c>
      <c r="I5" s="241"/>
      <c r="J5" s="241"/>
    </row>
    <row r="6" spans="1:10" ht="18.5" customHeight="1" x14ac:dyDescent="0.3">
      <c r="B6" s="224"/>
      <c r="C6" s="224"/>
      <c r="D6" s="243" t="s">
        <v>134</v>
      </c>
      <c r="E6" s="243"/>
      <c r="F6" s="243"/>
      <c r="G6" s="25"/>
      <c r="H6" s="243" t="s">
        <v>134</v>
      </c>
      <c r="I6" s="243"/>
      <c r="J6" s="243"/>
    </row>
    <row r="7" spans="1:10" ht="18.5" customHeight="1" x14ac:dyDescent="0.3">
      <c r="B7" s="224"/>
      <c r="C7" s="224"/>
      <c r="D7" s="244" t="s">
        <v>189</v>
      </c>
      <c r="E7" s="245"/>
      <c r="F7" s="245"/>
      <c r="G7" s="25"/>
      <c r="H7" s="244" t="s">
        <v>189</v>
      </c>
      <c r="I7" s="245"/>
      <c r="J7" s="245"/>
    </row>
    <row r="8" spans="1:10" ht="18.5" customHeight="1" x14ac:dyDescent="0.3">
      <c r="B8" s="223" t="s">
        <v>2</v>
      </c>
      <c r="C8" s="225"/>
      <c r="D8" s="224">
        <v>2022</v>
      </c>
      <c r="E8" s="225"/>
      <c r="F8" s="224">
        <v>2021</v>
      </c>
      <c r="H8" s="224">
        <v>2022</v>
      </c>
      <c r="I8" s="225"/>
      <c r="J8" s="224">
        <v>2021</v>
      </c>
    </row>
    <row r="9" spans="1:10" ht="18.5" customHeight="1" x14ac:dyDescent="0.3">
      <c r="B9" s="223"/>
      <c r="C9" s="223"/>
      <c r="D9" s="240" t="s">
        <v>131</v>
      </c>
      <c r="E9" s="240"/>
      <c r="F9" s="240"/>
      <c r="G9" s="240"/>
      <c r="H9" s="240"/>
      <c r="I9" s="240"/>
      <c r="J9" s="240"/>
    </row>
    <row r="10" spans="1:10" ht="18.5" customHeight="1" x14ac:dyDescent="0.3">
      <c r="A10" s="35" t="s">
        <v>75</v>
      </c>
      <c r="B10" s="223"/>
    </row>
    <row r="11" spans="1:10" ht="18.5" customHeight="1" x14ac:dyDescent="0.3">
      <c r="A11" s="43" t="s">
        <v>86</v>
      </c>
      <c r="B11" s="223"/>
      <c r="D11" s="102">
        <v>388851</v>
      </c>
      <c r="E11" s="102"/>
      <c r="F11" s="102">
        <v>180767</v>
      </c>
      <c r="G11" s="102"/>
      <c r="H11" s="102">
        <v>116487</v>
      </c>
      <c r="I11" s="102"/>
      <c r="J11" s="102">
        <v>150330</v>
      </c>
    </row>
    <row r="12" spans="1:10" ht="18.5" customHeight="1" x14ac:dyDescent="0.3">
      <c r="A12" s="43" t="s">
        <v>87</v>
      </c>
      <c r="B12" s="223"/>
      <c r="C12" s="109"/>
      <c r="D12" s="102">
        <v>267106</v>
      </c>
      <c r="E12" s="102"/>
      <c r="F12" s="102">
        <v>119257</v>
      </c>
      <c r="G12" s="102"/>
      <c r="H12" s="102">
        <v>734</v>
      </c>
      <c r="I12" s="102"/>
      <c r="J12" s="102">
        <v>2516</v>
      </c>
    </row>
    <row r="13" spans="1:10" ht="18.5" customHeight="1" x14ac:dyDescent="0.3">
      <c r="A13" s="43" t="s">
        <v>89</v>
      </c>
      <c r="B13" s="223"/>
      <c r="C13" s="109"/>
      <c r="D13" s="102">
        <v>74482</v>
      </c>
      <c r="E13" s="102"/>
      <c r="F13" s="102">
        <v>54214</v>
      </c>
      <c r="G13" s="102"/>
      <c r="H13" s="102">
        <v>72966</v>
      </c>
      <c r="I13" s="102"/>
      <c r="J13" s="102">
        <v>54214</v>
      </c>
    </row>
    <row r="14" spans="1:10" ht="18.5" customHeight="1" x14ac:dyDescent="0.3">
      <c r="A14" s="43" t="s">
        <v>90</v>
      </c>
      <c r="B14" s="223"/>
      <c r="C14" s="109"/>
      <c r="D14" s="102">
        <v>4575</v>
      </c>
      <c r="E14" s="102"/>
      <c r="F14" s="102">
        <v>9847</v>
      </c>
      <c r="G14" s="102"/>
      <c r="H14" s="102">
        <v>4575</v>
      </c>
      <c r="I14" s="102"/>
      <c r="J14" s="102">
        <v>9847</v>
      </c>
    </row>
    <row r="15" spans="1:10" ht="18.5" customHeight="1" x14ac:dyDescent="0.3">
      <c r="A15" s="43" t="s">
        <v>201</v>
      </c>
      <c r="B15" s="232"/>
      <c r="C15" s="109"/>
      <c r="D15" s="102">
        <v>0</v>
      </c>
      <c r="E15" s="102"/>
      <c r="F15" s="102">
        <v>0</v>
      </c>
      <c r="G15" s="102"/>
      <c r="H15" s="102">
        <v>666822</v>
      </c>
      <c r="I15" s="102"/>
      <c r="J15" s="102">
        <v>0</v>
      </c>
    </row>
    <row r="16" spans="1:10" ht="18.5" customHeight="1" x14ac:dyDescent="0.3">
      <c r="A16" s="43" t="s">
        <v>19</v>
      </c>
      <c r="B16" s="223"/>
      <c r="C16" s="109"/>
      <c r="D16" s="102">
        <v>100415</v>
      </c>
      <c r="E16" s="102"/>
      <c r="F16" s="102">
        <v>9694</v>
      </c>
      <c r="G16" s="102"/>
      <c r="H16" s="102">
        <v>38055</v>
      </c>
      <c r="I16" s="102"/>
      <c r="J16" s="102">
        <v>11030</v>
      </c>
    </row>
    <row r="17" spans="1:17" ht="18.5" customHeight="1" x14ac:dyDescent="0.3">
      <c r="A17" s="30" t="s">
        <v>76</v>
      </c>
      <c r="B17" s="223">
        <v>11</v>
      </c>
      <c r="C17" s="14"/>
      <c r="D17" s="28">
        <f>SUM(D11:D16)</f>
        <v>835429</v>
      </c>
      <c r="E17" s="14"/>
      <c r="F17" s="28">
        <f>SUM(F11:F16)</f>
        <v>373779</v>
      </c>
      <c r="G17" s="14"/>
      <c r="H17" s="28">
        <f>SUM(H11:H16)</f>
        <v>899639</v>
      </c>
      <c r="I17" s="14"/>
      <c r="J17" s="28">
        <f>SUM(J11:J16)</f>
        <v>227937</v>
      </c>
    </row>
    <row r="18" spans="1:17" ht="18.5" customHeight="1" x14ac:dyDescent="0.3">
      <c r="B18" s="204"/>
      <c r="C18" s="41"/>
      <c r="D18" s="45"/>
      <c r="E18" s="41"/>
      <c r="F18" s="45"/>
      <c r="G18" s="49"/>
      <c r="H18" s="45"/>
      <c r="I18" s="41"/>
      <c r="J18" s="45"/>
    </row>
    <row r="19" spans="1:17" ht="18.5" customHeight="1" x14ac:dyDescent="0.3">
      <c r="A19" s="35" t="s">
        <v>20</v>
      </c>
      <c r="B19" s="223"/>
      <c r="C19" s="41"/>
      <c r="D19" s="45"/>
      <c r="E19" s="41"/>
      <c r="F19" s="45"/>
      <c r="G19" s="49"/>
      <c r="H19" s="45"/>
      <c r="I19" s="41"/>
      <c r="J19" s="45"/>
    </row>
    <row r="20" spans="1:17" ht="18.5" customHeight="1" x14ac:dyDescent="0.3">
      <c r="A20" s="43" t="s">
        <v>88</v>
      </c>
      <c r="B20" s="223"/>
      <c r="C20" s="111"/>
      <c r="D20" s="102">
        <v>298689</v>
      </c>
      <c r="E20" s="102"/>
      <c r="F20" s="102">
        <v>101874</v>
      </c>
      <c r="G20" s="102"/>
      <c r="H20" s="102">
        <v>76306</v>
      </c>
      <c r="I20" s="102"/>
      <c r="J20" s="102">
        <v>99563</v>
      </c>
    </row>
    <row r="21" spans="1:17" ht="18.5" customHeight="1" x14ac:dyDescent="0.3">
      <c r="A21" s="43" t="s">
        <v>211</v>
      </c>
      <c r="B21" s="223"/>
      <c r="C21" s="111"/>
      <c r="D21" s="102">
        <v>190040</v>
      </c>
      <c r="E21" s="102"/>
      <c r="F21" s="102">
        <v>71293</v>
      </c>
      <c r="G21" s="102"/>
      <c r="H21" s="102">
        <v>440</v>
      </c>
      <c r="I21" s="102"/>
      <c r="J21" s="102">
        <v>2304</v>
      </c>
    </row>
    <row r="22" spans="1:17" ht="18.5" customHeight="1" x14ac:dyDescent="0.3">
      <c r="A22" s="43" t="s">
        <v>93</v>
      </c>
      <c r="B22" s="223"/>
      <c r="C22" s="111"/>
      <c r="D22" s="102">
        <v>20519</v>
      </c>
      <c r="E22" s="102"/>
      <c r="F22" s="102">
        <v>20641</v>
      </c>
      <c r="G22" s="102"/>
      <c r="H22" s="102">
        <v>20125</v>
      </c>
      <c r="I22" s="102"/>
      <c r="J22" s="102">
        <v>20641</v>
      </c>
    </row>
    <row r="23" spans="1:17" ht="18.5" customHeight="1" x14ac:dyDescent="0.3">
      <c r="A23" s="43" t="s">
        <v>91</v>
      </c>
      <c r="B23" s="223"/>
      <c r="C23" s="109"/>
      <c r="D23" s="102">
        <v>73245</v>
      </c>
      <c r="E23" s="102"/>
      <c r="F23" s="102">
        <v>75228</v>
      </c>
      <c r="G23" s="102"/>
      <c r="H23" s="102">
        <v>14848</v>
      </c>
      <c r="I23" s="102"/>
      <c r="J23" s="102">
        <v>15009</v>
      </c>
    </row>
    <row r="24" spans="1:17" ht="18.5" customHeight="1" x14ac:dyDescent="0.3">
      <c r="A24" s="43" t="s">
        <v>38</v>
      </c>
      <c r="B24" s="223"/>
      <c r="C24" s="109"/>
      <c r="D24" s="102">
        <v>93882</v>
      </c>
      <c r="E24" s="102"/>
      <c r="F24" s="102">
        <v>49203</v>
      </c>
      <c r="G24" s="102"/>
      <c r="H24" s="102">
        <v>41388</v>
      </c>
      <c r="I24" s="102"/>
      <c r="J24" s="102">
        <v>35786</v>
      </c>
      <c r="K24" s="111"/>
      <c r="L24" s="111"/>
      <c r="M24" s="111"/>
      <c r="N24" s="111"/>
      <c r="O24" s="111"/>
      <c r="P24" s="111"/>
      <c r="Q24" s="111"/>
    </row>
    <row r="25" spans="1:17" ht="18.5" customHeight="1" x14ac:dyDescent="0.3">
      <c r="A25" s="30" t="s">
        <v>21</v>
      </c>
      <c r="B25" s="223"/>
      <c r="C25" s="109"/>
      <c r="D25" s="122">
        <f>SUM(D20:D24)</f>
        <v>676375</v>
      </c>
      <c r="E25" s="102"/>
      <c r="F25" s="122">
        <f>SUM(F20:F24)</f>
        <v>318239</v>
      </c>
      <c r="G25" s="102"/>
      <c r="H25" s="122">
        <f>SUM(H20:H24)</f>
        <v>153107</v>
      </c>
      <c r="I25" s="102"/>
      <c r="J25" s="122">
        <f>SUM(J20:J24)</f>
        <v>173303</v>
      </c>
      <c r="K25" s="111"/>
      <c r="L25" s="111"/>
      <c r="M25" s="111"/>
      <c r="N25" s="111"/>
      <c r="O25" s="111"/>
      <c r="P25" s="111"/>
      <c r="Q25" s="111"/>
    </row>
    <row r="26" spans="1:17" ht="18.5" customHeight="1" x14ac:dyDescent="0.3">
      <c r="B26" s="223"/>
      <c r="C26" s="109"/>
      <c r="D26" s="102"/>
      <c r="E26" s="102"/>
      <c r="F26" s="102"/>
      <c r="G26" s="102"/>
      <c r="H26" s="102"/>
      <c r="I26" s="102"/>
      <c r="J26" s="102"/>
      <c r="K26" s="111"/>
      <c r="L26" s="111"/>
      <c r="M26" s="111"/>
      <c r="N26" s="111"/>
      <c r="O26" s="111"/>
      <c r="P26" s="111"/>
      <c r="Q26" s="111"/>
    </row>
    <row r="27" spans="1:17" ht="18.5" customHeight="1" x14ac:dyDescent="0.3">
      <c r="A27" s="30" t="s">
        <v>161</v>
      </c>
      <c r="B27" s="223"/>
      <c r="C27" s="109"/>
      <c r="D27" s="123">
        <f>D17-D25</f>
        <v>159054</v>
      </c>
      <c r="E27" s="102"/>
      <c r="F27" s="123">
        <f>F17-F25</f>
        <v>55540</v>
      </c>
      <c r="G27" s="102"/>
      <c r="H27" s="123">
        <f>H17-H25</f>
        <v>746532</v>
      </c>
      <c r="I27" s="102"/>
      <c r="J27" s="123">
        <f>J17-J25</f>
        <v>54634</v>
      </c>
      <c r="K27" s="111"/>
      <c r="L27" s="111"/>
      <c r="M27" s="111"/>
      <c r="N27" s="111"/>
      <c r="O27" s="111"/>
      <c r="P27" s="111"/>
      <c r="Q27" s="111"/>
    </row>
    <row r="28" spans="1:17" ht="18.5" customHeight="1" x14ac:dyDescent="0.3">
      <c r="A28" s="43" t="s">
        <v>39</v>
      </c>
      <c r="B28" s="223"/>
      <c r="C28" s="109"/>
      <c r="D28" s="102">
        <v>-15744</v>
      </c>
      <c r="E28" s="102"/>
      <c r="F28" s="102">
        <v>-7850</v>
      </c>
      <c r="G28" s="102"/>
      <c r="H28" s="102">
        <v>-14831</v>
      </c>
      <c r="I28" s="102"/>
      <c r="J28" s="102">
        <v>-2638</v>
      </c>
      <c r="K28" s="111"/>
      <c r="L28" s="111"/>
      <c r="M28" s="111"/>
      <c r="N28" s="111"/>
      <c r="O28" s="111"/>
      <c r="P28" s="111"/>
      <c r="Q28" s="111"/>
    </row>
    <row r="29" spans="1:17" ht="18.5" customHeight="1" x14ac:dyDescent="0.3">
      <c r="A29" s="43" t="s">
        <v>92</v>
      </c>
      <c r="B29" s="223"/>
      <c r="C29" s="109"/>
      <c r="D29" s="102">
        <v>-4284</v>
      </c>
      <c r="E29" s="102"/>
      <c r="F29" s="102">
        <v>-11264</v>
      </c>
      <c r="G29" s="102"/>
      <c r="H29" s="102">
        <v>-4284</v>
      </c>
      <c r="I29" s="102"/>
      <c r="J29" s="102">
        <v>-11264</v>
      </c>
      <c r="K29" s="111"/>
      <c r="L29" s="111"/>
      <c r="M29" s="111"/>
      <c r="N29" s="111"/>
      <c r="O29" s="111"/>
      <c r="P29" s="111"/>
      <c r="Q29" s="111"/>
    </row>
    <row r="30" spans="1:17" ht="18.5" customHeight="1" x14ac:dyDescent="0.3">
      <c r="A30" s="43" t="s">
        <v>168</v>
      </c>
      <c r="B30" s="223"/>
      <c r="C30" s="109"/>
      <c r="D30" s="102">
        <f>6034</f>
        <v>6034</v>
      </c>
      <c r="E30" s="102"/>
      <c r="F30" s="102">
        <v>2036</v>
      </c>
      <c r="G30" s="102"/>
      <c r="H30" s="102">
        <v>5754</v>
      </c>
      <c r="I30" s="102"/>
      <c r="J30" s="102">
        <v>2036</v>
      </c>
      <c r="K30" s="111"/>
      <c r="L30" s="111"/>
      <c r="M30" s="111"/>
      <c r="N30" s="111"/>
      <c r="O30" s="111"/>
      <c r="P30" s="111"/>
      <c r="Q30" s="111"/>
    </row>
    <row r="31" spans="1:17" ht="18.5" customHeight="1" x14ac:dyDescent="0.3">
      <c r="A31" s="43" t="s">
        <v>212</v>
      </c>
      <c r="B31" s="223"/>
      <c r="C31" s="109"/>
      <c r="D31" s="102"/>
      <c r="E31" s="102"/>
      <c r="F31" s="102"/>
      <c r="G31" s="102"/>
      <c r="H31" s="102"/>
      <c r="I31" s="102"/>
      <c r="J31" s="102"/>
      <c r="K31" s="111"/>
      <c r="L31" s="111"/>
      <c r="M31" s="111"/>
      <c r="N31" s="111"/>
      <c r="O31" s="111"/>
      <c r="P31" s="111"/>
      <c r="Q31" s="111"/>
    </row>
    <row r="32" spans="1:17" ht="18.5" customHeight="1" x14ac:dyDescent="0.3">
      <c r="A32" s="43" t="s">
        <v>213</v>
      </c>
      <c r="B32" s="223"/>
      <c r="C32" s="109"/>
      <c r="D32" s="118">
        <v>-1186</v>
      </c>
      <c r="E32" s="102"/>
      <c r="F32" s="118">
        <v>0</v>
      </c>
      <c r="G32" s="102"/>
      <c r="H32" s="118">
        <v>0</v>
      </c>
      <c r="I32" s="102"/>
      <c r="J32" s="118">
        <v>0</v>
      </c>
      <c r="K32" s="111"/>
      <c r="L32" s="111"/>
      <c r="M32" s="111"/>
      <c r="N32" s="111"/>
      <c r="O32" s="111"/>
      <c r="P32" s="111"/>
      <c r="Q32" s="111"/>
    </row>
    <row r="33" spans="1:19" ht="18.5" customHeight="1" x14ac:dyDescent="0.3">
      <c r="A33" s="30" t="s">
        <v>162</v>
      </c>
      <c r="B33" s="223">
        <v>11</v>
      </c>
      <c r="C33" s="14"/>
      <c r="D33" s="14">
        <f>SUM(D27:D32)</f>
        <v>143874</v>
      </c>
      <c r="E33" s="14"/>
      <c r="F33" s="14">
        <f>SUM(F27:F32)</f>
        <v>38462</v>
      </c>
      <c r="G33" s="14"/>
      <c r="H33" s="14">
        <f>SUM(H27:H32)</f>
        <v>733171</v>
      </c>
      <c r="I33" s="14"/>
      <c r="J33" s="14">
        <f>SUM(J27:J32)</f>
        <v>42768</v>
      </c>
    </row>
    <row r="34" spans="1:19" ht="18.5" customHeight="1" x14ac:dyDescent="0.3">
      <c r="A34" s="43" t="s">
        <v>58</v>
      </c>
      <c r="B34" s="223"/>
      <c r="C34" s="109"/>
      <c r="D34" s="102">
        <v>-24310</v>
      </c>
      <c r="E34" s="102"/>
      <c r="F34" s="102">
        <v>-5972</v>
      </c>
      <c r="G34" s="102"/>
      <c r="H34" s="102">
        <v>-12115</v>
      </c>
      <c r="I34" s="102"/>
      <c r="J34" s="102">
        <v>-8630</v>
      </c>
      <c r="M34" s="108"/>
      <c r="N34" s="108"/>
      <c r="O34" s="108"/>
      <c r="P34" s="108"/>
      <c r="Q34" s="108"/>
      <c r="R34" s="108"/>
      <c r="S34" s="108"/>
    </row>
    <row r="35" spans="1:19" s="37" customFormat="1" ht="18.5" customHeight="1" thickBot="1" x14ac:dyDescent="0.35">
      <c r="A35" s="30" t="s">
        <v>163</v>
      </c>
      <c r="B35" s="223"/>
      <c r="C35" s="14"/>
      <c r="D35" s="52">
        <f>SUM(D33:D34)</f>
        <v>119564</v>
      </c>
      <c r="E35" s="14"/>
      <c r="F35" s="52">
        <f>SUM(F33:F34)</f>
        <v>32490</v>
      </c>
      <c r="G35" s="14"/>
      <c r="H35" s="52">
        <f>SUM(H33:H34)</f>
        <v>721056</v>
      </c>
      <c r="I35" s="14"/>
      <c r="J35" s="52">
        <f>SUM(J33:J34)</f>
        <v>34138</v>
      </c>
    </row>
    <row r="36" spans="1:19" s="37" customFormat="1" ht="18.5" customHeight="1" thickTop="1" x14ac:dyDescent="0.3">
      <c r="A36" s="30"/>
      <c r="B36" s="204"/>
      <c r="C36" s="14"/>
      <c r="D36" s="14"/>
      <c r="E36" s="14"/>
      <c r="F36" s="14"/>
      <c r="G36" s="14"/>
      <c r="H36" s="14"/>
      <c r="I36" s="14"/>
      <c r="J36" s="14"/>
    </row>
    <row r="37" spans="1:19" s="37" customFormat="1" ht="18.5" customHeight="1" x14ac:dyDescent="0.3">
      <c r="A37" s="30" t="s">
        <v>69</v>
      </c>
      <c r="B37" s="204"/>
      <c r="C37" s="14"/>
      <c r="D37" s="14"/>
      <c r="E37" s="14"/>
      <c r="F37" s="14"/>
      <c r="G37" s="14"/>
      <c r="H37" s="14"/>
      <c r="I37" s="14"/>
      <c r="J37" s="14"/>
    </row>
    <row r="38" spans="1:19" s="37" customFormat="1" ht="18.5" customHeight="1" x14ac:dyDescent="0.3">
      <c r="A38" s="70" t="s">
        <v>214</v>
      </c>
      <c r="B38" s="232"/>
      <c r="C38" s="14"/>
      <c r="D38" s="14"/>
      <c r="E38" s="14"/>
      <c r="F38" s="14"/>
      <c r="G38" s="14"/>
      <c r="H38" s="14"/>
      <c r="I38" s="14"/>
      <c r="J38" s="14"/>
    </row>
    <row r="39" spans="1:19" s="37" customFormat="1" ht="18.5" customHeight="1" x14ac:dyDescent="0.3">
      <c r="A39" s="43" t="s">
        <v>215</v>
      </c>
      <c r="B39" s="232"/>
      <c r="C39" s="14"/>
      <c r="D39" s="134">
        <v>11356</v>
      </c>
      <c r="E39" s="14"/>
      <c r="F39" s="123">
        <v>0</v>
      </c>
      <c r="G39" s="14"/>
      <c r="H39" s="41">
        <v>2101</v>
      </c>
      <c r="I39" s="14"/>
      <c r="J39" s="123">
        <v>0</v>
      </c>
    </row>
    <row r="40" spans="1:19" s="37" customFormat="1" ht="18.5" customHeight="1" x14ac:dyDescent="0.3">
      <c r="A40" s="43" t="s">
        <v>216</v>
      </c>
      <c r="B40" s="232"/>
      <c r="C40" s="14"/>
      <c r="D40" s="101"/>
      <c r="E40" s="14"/>
      <c r="F40" s="123"/>
      <c r="G40" s="14"/>
      <c r="H40" s="41"/>
      <c r="I40" s="14"/>
      <c r="J40" s="123"/>
    </row>
    <row r="41" spans="1:19" s="37" customFormat="1" ht="18.5" customHeight="1" x14ac:dyDescent="0.3">
      <c r="A41" s="43" t="s">
        <v>217</v>
      </c>
      <c r="B41" s="232"/>
      <c r="C41" s="14"/>
      <c r="D41" s="238">
        <v>-2271</v>
      </c>
      <c r="E41" s="14"/>
      <c r="F41" s="167">
        <v>0</v>
      </c>
      <c r="G41" s="14"/>
      <c r="H41" s="239">
        <v>-420</v>
      </c>
      <c r="I41" s="14"/>
      <c r="J41" s="167">
        <v>0</v>
      </c>
    </row>
    <row r="42" spans="1:19" s="37" customFormat="1" ht="18.5" customHeight="1" x14ac:dyDescent="0.3">
      <c r="A42" s="30" t="s">
        <v>218</v>
      </c>
      <c r="B42" s="232"/>
      <c r="C42" s="14"/>
      <c r="D42" s="14"/>
      <c r="E42" s="14"/>
      <c r="F42" s="14"/>
      <c r="G42" s="14"/>
      <c r="H42" s="14"/>
      <c r="I42" s="14"/>
      <c r="J42" s="14"/>
    </row>
    <row r="43" spans="1:19" s="37" customFormat="1" ht="18.5" customHeight="1" x14ac:dyDescent="0.3">
      <c r="A43" s="30" t="s">
        <v>196</v>
      </c>
      <c r="B43" s="232"/>
      <c r="C43" s="14"/>
      <c r="D43" s="237">
        <f>SUM(D39:D41)</f>
        <v>9085</v>
      </c>
      <c r="E43" s="234"/>
      <c r="F43" s="237">
        <f>SUM(F39:F41)</f>
        <v>0</v>
      </c>
      <c r="G43" s="234"/>
      <c r="H43" s="237">
        <f>SUM(H39:H41)</f>
        <v>1681</v>
      </c>
      <c r="I43" s="234"/>
      <c r="J43" s="237">
        <f>SUM(J39:J41)</f>
        <v>0</v>
      </c>
    </row>
    <row r="44" spans="1:19" s="37" customFormat="1" ht="18.5" customHeight="1" x14ac:dyDescent="0.3">
      <c r="A44" s="30" t="s">
        <v>164</v>
      </c>
      <c r="B44" s="204"/>
      <c r="C44" s="14"/>
      <c r="D44" s="235">
        <f>SUM(D39:D42)</f>
        <v>9085</v>
      </c>
      <c r="E44" s="236"/>
      <c r="F44" s="235">
        <f>SUM(F39:F42)</f>
        <v>0</v>
      </c>
      <c r="G44" s="236"/>
      <c r="H44" s="235">
        <f>SUM(H39:H42)</f>
        <v>1681</v>
      </c>
      <c r="I44" s="236"/>
      <c r="J44" s="235">
        <f>SUM(J39:J42)</f>
        <v>0</v>
      </c>
    </row>
    <row r="45" spans="1:19" s="37" customFormat="1" ht="18.5" customHeight="1" x14ac:dyDescent="0.3">
      <c r="A45" s="30"/>
      <c r="B45" s="204"/>
      <c r="C45" s="14"/>
      <c r="D45" s="123"/>
      <c r="E45" s="14"/>
      <c r="F45" s="123"/>
      <c r="G45" s="101"/>
      <c r="H45" s="123"/>
      <c r="I45" s="101"/>
      <c r="J45" s="123"/>
    </row>
    <row r="46" spans="1:19" ht="18.5" customHeight="1" thickBot="1" x14ac:dyDescent="0.35">
      <c r="A46" s="37" t="s">
        <v>138</v>
      </c>
      <c r="B46" s="204"/>
      <c r="C46" s="14"/>
      <c r="D46" s="29">
        <f>D35+D44</f>
        <v>128649</v>
      </c>
      <c r="E46" s="14"/>
      <c r="F46" s="29">
        <f>F35+F44</f>
        <v>32490</v>
      </c>
      <c r="G46" s="14"/>
      <c r="H46" s="29">
        <f>H35+H44</f>
        <v>722737</v>
      </c>
      <c r="I46" s="14"/>
      <c r="J46" s="29">
        <f>J35+J44</f>
        <v>34138</v>
      </c>
    </row>
    <row r="47" spans="1:19" ht="18.5" customHeight="1" thickTop="1" x14ac:dyDescent="0.3">
      <c r="A47" s="46"/>
      <c r="B47" s="204"/>
      <c r="C47" s="41"/>
      <c r="D47" s="41"/>
      <c r="E47" s="41"/>
      <c r="F47" s="41"/>
      <c r="G47" s="49"/>
      <c r="H47" s="41"/>
      <c r="I47" s="41"/>
      <c r="J47" s="41"/>
    </row>
    <row r="48" spans="1:19" ht="18.75" customHeight="1" x14ac:dyDescent="0.35">
      <c r="A48" s="32" t="s">
        <v>78</v>
      </c>
    </row>
    <row r="49" spans="1:10" ht="18.75" customHeight="1" x14ac:dyDescent="0.3">
      <c r="A49" s="33" t="s">
        <v>133</v>
      </c>
    </row>
    <row r="50" spans="1:10" ht="18.75" customHeight="1" x14ac:dyDescent="0.3">
      <c r="A50" s="62"/>
    </row>
    <row r="51" spans="1:10" ht="18.75" customHeight="1" x14ac:dyDescent="0.3">
      <c r="C51" s="46"/>
      <c r="D51" s="241" t="s">
        <v>0</v>
      </c>
      <c r="E51" s="241"/>
      <c r="F51" s="241"/>
      <c r="H51" s="241" t="s">
        <v>36</v>
      </c>
      <c r="I51" s="241"/>
      <c r="J51" s="241"/>
    </row>
    <row r="52" spans="1:10" ht="18.75" customHeight="1" x14ac:dyDescent="0.3">
      <c r="B52" s="205"/>
      <c r="C52" s="205"/>
      <c r="D52" s="241" t="s">
        <v>35</v>
      </c>
      <c r="E52" s="241"/>
      <c r="F52" s="241"/>
      <c r="G52" s="25"/>
      <c r="H52" s="241" t="s">
        <v>35</v>
      </c>
      <c r="I52" s="241"/>
      <c r="J52" s="241"/>
    </row>
    <row r="53" spans="1:10" ht="18.75" customHeight="1" x14ac:dyDescent="0.3">
      <c r="B53" s="205"/>
      <c r="C53" s="205"/>
      <c r="D53" s="243" t="s">
        <v>134</v>
      </c>
      <c r="E53" s="243"/>
      <c r="F53" s="243"/>
      <c r="G53" s="25"/>
      <c r="H53" s="243" t="s">
        <v>134</v>
      </c>
      <c r="I53" s="243"/>
      <c r="J53" s="243"/>
    </row>
    <row r="54" spans="1:10" ht="18.75" customHeight="1" x14ac:dyDescent="0.3">
      <c r="B54" s="205"/>
      <c r="C54" s="205"/>
      <c r="D54" s="244" t="s">
        <v>189</v>
      </c>
      <c r="E54" s="245"/>
      <c r="F54" s="245"/>
      <c r="G54" s="25"/>
      <c r="H54" s="244" t="s">
        <v>189</v>
      </c>
      <c r="I54" s="245"/>
      <c r="J54" s="245"/>
    </row>
    <row r="55" spans="1:10" ht="18.75" customHeight="1" x14ac:dyDescent="0.3">
      <c r="B55" s="204" t="s">
        <v>2</v>
      </c>
      <c r="C55" s="206"/>
      <c r="D55" s="205">
        <v>2022</v>
      </c>
      <c r="E55" s="206"/>
      <c r="F55" s="205">
        <v>2021</v>
      </c>
      <c r="H55" s="224">
        <v>2022</v>
      </c>
      <c r="I55" s="225"/>
      <c r="J55" s="224">
        <v>2021</v>
      </c>
    </row>
    <row r="56" spans="1:10" ht="18.75" customHeight="1" x14ac:dyDescent="0.3">
      <c r="B56" s="204"/>
      <c r="C56" s="204"/>
      <c r="D56" s="240" t="s">
        <v>131</v>
      </c>
      <c r="E56" s="240"/>
      <c r="F56" s="240"/>
      <c r="G56" s="240"/>
      <c r="H56" s="240"/>
      <c r="I56" s="240"/>
      <c r="J56" s="240"/>
    </row>
    <row r="57" spans="1:10" s="37" customFormat="1" ht="18.75" customHeight="1" x14ac:dyDescent="0.3">
      <c r="A57" s="30" t="s">
        <v>122</v>
      </c>
      <c r="B57" s="97"/>
      <c r="C57" s="97"/>
      <c r="D57" s="97"/>
      <c r="E57" s="97"/>
      <c r="F57" s="97"/>
      <c r="G57" s="97"/>
      <c r="H57" s="97"/>
      <c r="I57" s="97"/>
      <c r="J57" s="97"/>
    </row>
    <row r="58" spans="1:10" ht="18.75" customHeight="1" x14ac:dyDescent="0.3">
      <c r="A58" s="43" t="s">
        <v>94</v>
      </c>
      <c r="B58" s="223"/>
      <c r="C58" s="223"/>
      <c r="D58" s="109">
        <f>D60-D59</f>
        <v>107282</v>
      </c>
      <c r="E58" s="223"/>
      <c r="F58" s="109">
        <v>33680</v>
      </c>
      <c r="G58" s="223"/>
      <c r="H58" s="109">
        <f>H35</f>
        <v>721056</v>
      </c>
      <c r="I58" s="223"/>
      <c r="J58" s="109">
        <v>34138</v>
      </c>
    </row>
    <row r="59" spans="1:10" ht="18.75" customHeight="1" x14ac:dyDescent="0.3">
      <c r="A59" s="43" t="s">
        <v>95</v>
      </c>
      <c r="B59" s="223"/>
      <c r="C59" s="223"/>
      <c r="D59" s="113">
        <v>12282</v>
      </c>
      <c r="E59" s="223"/>
      <c r="F59" s="113">
        <v>-1190</v>
      </c>
      <c r="G59" s="223"/>
      <c r="H59" s="142">
        <v>0</v>
      </c>
      <c r="I59" s="223"/>
      <c r="J59" s="142">
        <v>0</v>
      </c>
    </row>
    <row r="60" spans="1:10" s="37" customFormat="1" ht="18.75" customHeight="1" thickBot="1" x14ac:dyDescent="0.35">
      <c r="A60" s="30" t="s">
        <v>163</v>
      </c>
      <c r="B60" s="97"/>
      <c r="C60" s="97"/>
      <c r="D60" s="29">
        <f>D35</f>
        <v>119564</v>
      </c>
      <c r="E60" s="97"/>
      <c r="F60" s="29">
        <f>F35</f>
        <v>32490</v>
      </c>
      <c r="G60" s="97"/>
      <c r="H60" s="29">
        <f>SUM(H58:H59)</f>
        <v>721056</v>
      </c>
      <c r="I60" s="97"/>
      <c r="J60" s="29">
        <f>J35</f>
        <v>34138</v>
      </c>
    </row>
    <row r="61" spans="1:10" ht="18.75" customHeight="1" thickTop="1" x14ac:dyDescent="0.3">
      <c r="B61" s="223"/>
      <c r="C61" s="223"/>
      <c r="D61" s="223"/>
      <c r="E61" s="223"/>
      <c r="F61" s="223"/>
      <c r="G61" s="223"/>
      <c r="H61" s="223"/>
      <c r="I61" s="223"/>
      <c r="J61" s="223"/>
    </row>
    <row r="62" spans="1:10" s="37" customFormat="1" ht="18.75" customHeight="1" x14ac:dyDescent="0.3">
      <c r="A62" s="30" t="s">
        <v>96</v>
      </c>
      <c r="B62" s="97"/>
      <c r="C62" s="97"/>
      <c r="D62" s="97"/>
      <c r="E62" s="97"/>
      <c r="F62" s="97"/>
      <c r="G62" s="97"/>
      <c r="H62" s="97"/>
      <c r="I62" s="97"/>
      <c r="J62" s="97"/>
    </row>
    <row r="63" spans="1:10" ht="18.75" customHeight="1" x14ac:dyDescent="0.3">
      <c r="A63" s="43" t="s">
        <v>94</v>
      </c>
      <c r="B63" s="223"/>
      <c r="C63" s="223"/>
      <c r="D63" s="109">
        <f>D65-D64</f>
        <v>114908</v>
      </c>
      <c r="E63" s="223"/>
      <c r="F63" s="109">
        <v>33680</v>
      </c>
      <c r="G63" s="223"/>
      <c r="H63" s="109">
        <f>H46</f>
        <v>722737</v>
      </c>
      <c r="I63" s="223"/>
      <c r="J63" s="109">
        <v>34138</v>
      </c>
    </row>
    <row r="64" spans="1:10" ht="18.75" customHeight="1" x14ac:dyDescent="0.3">
      <c r="A64" s="43" t="s">
        <v>95</v>
      </c>
      <c r="B64" s="223"/>
      <c r="C64" s="223"/>
      <c r="D64" s="113">
        <v>13741</v>
      </c>
      <c r="E64" s="223"/>
      <c r="F64" s="113">
        <v>-1190</v>
      </c>
      <c r="G64" s="223"/>
      <c r="H64" s="142">
        <v>0</v>
      </c>
      <c r="I64" s="223"/>
      <c r="J64" s="142">
        <v>0</v>
      </c>
    </row>
    <row r="65" spans="1:12" s="37" customFormat="1" ht="18.75" customHeight="1" thickBot="1" x14ac:dyDescent="0.35">
      <c r="A65" s="30" t="s">
        <v>138</v>
      </c>
      <c r="B65" s="97"/>
      <c r="C65" s="97"/>
      <c r="D65" s="29">
        <f>D46</f>
        <v>128649</v>
      </c>
      <c r="E65" s="97"/>
      <c r="F65" s="29">
        <f>F46</f>
        <v>32490</v>
      </c>
      <c r="G65" s="97"/>
      <c r="H65" s="29">
        <f>SUM(H63:H64)</f>
        <v>722737</v>
      </c>
      <c r="I65" s="97"/>
      <c r="J65" s="29">
        <f>J46</f>
        <v>34138</v>
      </c>
    </row>
    <row r="66" spans="1:12" ht="18.75" customHeight="1" thickTop="1" x14ac:dyDescent="0.3">
      <c r="B66" s="223"/>
      <c r="C66" s="223"/>
      <c r="D66" s="223"/>
      <c r="E66" s="223"/>
      <c r="F66" s="223"/>
      <c r="G66" s="223"/>
      <c r="H66" s="223"/>
      <c r="I66" s="223"/>
      <c r="J66" s="223"/>
    </row>
    <row r="67" spans="1:12" ht="18.75" customHeight="1" thickBot="1" x14ac:dyDescent="0.35">
      <c r="A67" s="35" t="s">
        <v>219</v>
      </c>
      <c r="B67" s="223">
        <v>12</v>
      </c>
      <c r="C67" s="223"/>
      <c r="D67" s="198">
        <v>8.8099999999999998E-2</v>
      </c>
      <c r="E67" s="170"/>
      <c r="F67" s="198">
        <v>3.3500000000000002E-2</v>
      </c>
      <c r="G67" s="170"/>
      <c r="H67" s="198">
        <v>0.59209999999999996</v>
      </c>
      <c r="I67" s="170"/>
      <c r="J67" s="198">
        <v>3.39E-2</v>
      </c>
    </row>
    <row r="68" spans="1:12" ht="18.75" customHeight="1" thickTop="1" thickBot="1" x14ac:dyDescent="0.35">
      <c r="A68" s="30" t="s">
        <v>220</v>
      </c>
      <c r="B68" s="223">
        <v>12</v>
      </c>
      <c r="C68" s="223"/>
      <c r="D68" s="198">
        <v>8.2600000000000007E-2</v>
      </c>
      <c r="E68" s="170"/>
      <c r="F68" s="198">
        <v>3.3399999999999999E-2</v>
      </c>
      <c r="G68" s="170"/>
      <c r="H68" s="198">
        <v>0.55510000000000004</v>
      </c>
      <c r="I68" s="170"/>
      <c r="J68" s="198">
        <v>3.3799999999999997E-2</v>
      </c>
    </row>
    <row r="69" spans="1:12" ht="18.75" customHeight="1" thickTop="1" x14ac:dyDescent="0.3">
      <c r="B69" s="204"/>
      <c r="C69" s="204"/>
      <c r="D69" s="109"/>
      <c r="E69" s="204"/>
      <c r="F69" s="109"/>
      <c r="G69" s="204"/>
      <c r="H69" s="109"/>
      <c r="I69" s="204"/>
      <c r="J69" s="109"/>
    </row>
    <row r="70" spans="1:12" s="48" customFormat="1" ht="18.75" customHeight="1" x14ac:dyDescent="0.3">
      <c r="A70" s="53"/>
      <c r="B70" s="11"/>
      <c r="C70" s="51"/>
      <c r="D70" s="50"/>
      <c r="E70" s="51"/>
      <c r="F70" s="50"/>
      <c r="G70" s="51"/>
      <c r="H70" s="55"/>
      <c r="I70" s="51"/>
      <c r="J70" s="55"/>
    </row>
    <row r="71" spans="1:12" ht="18.75" customHeight="1" x14ac:dyDescent="0.3">
      <c r="B71" s="169"/>
      <c r="C71" s="87"/>
      <c r="D71" s="169"/>
      <c r="E71" s="87"/>
      <c r="F71" s="169"/>
      <c r="G71" s="168"/>
      <c r="H71" s="169"/>
      <c r="I71" s="87"/>
      <c r="J71" s="169"/>
      <c r="K71" s="169"/>
      <c r="L71" s="169"/>
    </row>
    <row r="72" spans="1:12" ht="18.75" customHeight="1" x14ac:dyDescent="0.3">
      <c r="B72" s="169"/>
      <c r="C72" s="87"/>
      <c r="D72" s="169"/>
      <c r="E72" s="87"/>
      <c r="F72" s="169"/>
      <c r="G72" s="168"/>
      <c r="H72" s="169"/>
      <c r="I72" s="87"/>
      <c r="J72" s="169"/>
      <c r="K72" s="169"/>
      <c r="L72" s="169"/>
    </row>
  </sheetData>
  <mergeCells count="18">
    <mergeCell ref="D52:F52"/>
    <mergeCell ref="H52:J52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51:F51"/>
    <mergeCell ref="H51:J51"/>
    <mergeCell ref="D53:F53"/>
    <mergeCell ref="H53:J53"/>
    <mergeCell ref="D54:F54"/>
    <mergeCell ref="H54:J54"/>
    <mergeCell ref="D56:J56"/>
  </mergeCells>
  <pageMargins left="0.7" right="0.7" top="0.75" bottom="0.75" header="0.3" footer="0.3"/>
  <pageSetup paperSize="9" scale="76" firstPageNumber="5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4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4E412-9F27-498C-9290-A770CFF8D214}">
  <dimension ref="A1:U37"/>
  <sheetViews>
    <sheetView view="pageBreakPreview" topLeftCell="A13" zoomScale="90" zoomScaleNormal="85" zoomScaleSheetLayoutView="90" workbookViewId="0">
      <selection activeCell="A19" sqref="A19"/>
    </sheetView>
  </sheetViews>
  <sheetFormatPr defaultColWidth="9.1796875" defaultRowHeight="20.25" customHeight="1" x14ac:dyDescent="0.3"/>
  <cols>
    <col min="1" max="1" width="49.36328125" style="46" customWidth="1"/>
    <col min="2" max="2" width="6.1796875" style="46" customWidth="1"/>
    <col min="3" max="3" width="1.81640625" style="46" customWidth="1"/>
    <col min="4" max="4" width="13.81640625" style="46" customWidth="1"/>
    <col min="5" max="5" width="1.81640625" style="46" customWidth="1"/>
    <col min="6" max="6" width="15.81640625" style="46" bestFit="1" customWidth="1"/>
    <col min="7" max="7" width="1.81640625" style="46" customWidth="1"/>
    <col min="8" max="8" width="14.36328125" style="46" customWidth="1"/>
    <col min="9" max="9" width="1.81640625" style="46" customWidth="1"/>
    <col min="10" max="10" width="14.36328125" style="46" customWidth="1"/>
    <col min="11" max="11" width="1.81640625" style="46" customWidth="1"/>
    <col min="12" max="12" width="13.08984375" style="46" customWidth="1"/>
    <col min="13" max="13" width="1.81640625" style="46" customWidth="1"/>
    <col min="14" max="14" width="14.36328125" style="46" customWidth="1"/>
    <col min="15" max="15" width="1.81640625" style="46" customWidth="1"/>
    <col min="16" max="16" width="13.1796875" style="46" customWidth="1"/>
    <col min="17" max="17" width="1.81640625" style="46" customWidth="1"/>
    <col min="18" max="18" width="13.90625" style="46" customWidth="1"/>
    <col min="19" max="19" width="1.81640625" style="46" customWidth="1"/>
    <col min="20" max="20" width="13.6328125" style="46" customWidth="1"/>
    <col min="21" max="16384" width="9.1796875" style="46"/>
  </cols>
  <sheetData>
    <row r="1" spans="1:20" s="91" customFormat="1" ht="20.25" customHeight="1" x14ac:dyDescent="0.45">
      <c r="A1" s="32" t="s">
        <v>78</v>
      </c>
      <c r="B1" s="90"/>
    </row>
    <row r="2" spans="1:20" s="16" customFormat="1" ht="20.25" customHeight="1" x14ac:dyDescent="0.35">
      <c r="A2" s="33" t="s">
        <v>135</v>
      </c>
      <c r="B2" s="33"/>
      <c r="F2" s="92"/>
      <c r="H2" s="92"/>
      <c r="J2" s="92"/>
    </row>
    <row r="4" spans="1:20" ht="20.25" customHeight="1" x14ac:dyDescent="0.3">
      <c r="A4" s="193"/>
      <c r="B4" s="193"/>
      <c r="C4" s="193"/>
      <c r="D4" s="241" t="s">
        <v>47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</row>
    <row r="5" spans="1:20" ht="20.25" hidden="1" customHeight="1" x14ac:dyDescent="0.3">
      <c r="A5" s="193"/>
      <c r="B5" s="193"/>
      <c r="C5" s="192"/>
      <c r="E5" s="192"/>
      <c r="F5" s="192"/>
      <c r="G5" s="192"/>
      <c r="H5" s="192"/>
      <c r="I5" s="192"/>
      <c r="J5" s="192"/>
      <c r="K5" s="192"/>
      <c r="L5" s="246"/>
      <c r="M5" s="246"/>
      <c r="N5" s="246"/>
      <c r="O5" s="194"/>
      <c r="P5" s="194"/>
      <c r="Q5" s="194"/>
      <c r="R5" s="194"/>
      <c r="S5" s="194"/>
      <c r="T5" s="192"/>
    </row>
    <row r="6" spans="1:20" ht="20.25" customHeight="1" x14ac:dyDescent="0.3">
      <c r="A6" s="193"/>
      <c r="B6" s="193"/>
      <c r="C6" s="192"/>
      <c r="E6" s="192"/>
      <c r="F6" s="192"/>
      <c r="G6" s="192"/>
      <c r="H6" s="192"/>
      <c r="I6" s="192"/>
      <c r="J6" s="192"/>
      <c r="K6" s="192"/>
      <c r="L6" s="247" t="s">
        <v>42</v>
      </c>
      <c r="M6" s="247"/>
      <c r="N6" s="247"/>
      <c r="O6" s="194"/>
      <c r="P6" s="194"/>
      <c r="Q6" s="194"/>
      <c r="R6" s="194"/>
      <c r="S6" s="194"/>
      <c r="T6" s="192"/>
    </row>
    <row r="7" spans="1:20" ht="20.25" customHeight="1" x14ac:dyDescent="0.3">
      <c r="A7" s="193"/>
      <c r="B7" s="193"/>
      <c r="C7" s="192"/>
      <c r="E7" s="192"/>
      <c r="F7" s="192"/>
      <c r="G7" s="192"/>
      <c r="H7" s="192" t="s">
        <v>97</v>
      </c>
      <c r="I7" s="192"/>
      <c r="J7" s="192"/>
      <c r="K7" s="192"/>
      <c r="L7" s="194"/>
      <c r="M7" s="194"/>
      <c r="N7" s="194"/>
      <c r="O7" s="194"/>
      <c r="P7" s="194"/>
      <c r="Q7" s="194"/>
      <c r="R7" s="194"/>
      <c r="S7" s="194"/>
      <c r="T7" s="192"/>
    </row>
    <row r="8" spans="1:20" ht="20.25" customHeight="1" x14ac:dyDescent="0.3">
      <c r="A8" s="193"/>
      <c r="B8" s="193"/>
      <c r="C8" s="192"/>
      <c r="E8" s="192"/>
      <c r="F8" s="192"/>
      <c r="G8" s="192"/>
      <c r="H8" s="192" t="s">
        <v>98</v>
      </c>
      <c r="I8" s="192"/>
      <c r="J8" s="192"/>
      <c r="K8" s="192"/>
      <c r="L8" s="194"/>
      <c r="M8" s="194"/>
      <c r="N8" s="194"/>
      <c r="O8" s="194"/>
      <c r="P8" s="194" t="s">
        <v>102</v>
      </c>
      <c r="Q8" s="194"/>
      <c r="R8" s="194"/>
      <c r="S8" s="194"/>
      <c r="T8" s="192"/>
    </row>
    <row r="9" spans="1:20" ht="20.25" customHeight="1" x14ac:dyDescent="0.3">
      <c r="A9" s="193"/>
      <c r="B9" s="193"/>
      <c r="C9" s="192"/>
      <c r="D9" s="192" t="s">
        <v>32</v>
      </c>
      <c r="E9" s="192"/>
      <c r="H9" s="192" t="s">
        <v>99</v>
      </c>
      <c r="J9" s="192"/>
      <c r="L9" s="192"/>
      <c r="M9" s="192"/>
      <c r="P9" s="192" t="s">
        <v>103</v>
      </c>
      <c r="R9" s="192"/>
      <c r="T9" s="192"/>
    </row>
    <row r="10" spans="1:20" ht="20.25" customHeight="1" x14ac:dyDescent="0.3">
      <c r="A10" s="193"/>
      <c r="B10" s="193"/>
      <c r="C10" s="192"/>
      <c r="D10" s="192" t="s">
        <v>123</v>
      </c>
      <c r="E10" s="192"/>
      <c r="F10" s="192" t="s">
        <v>43</v>
      </c>
      <c r="H10" s="192" t="s">
        <v>100</v>
      </c>
      <c r="J10" s="192"/>
      <c r="L10" s="192" t="s">
        <v>48</v>
      </c>
      <c r="M10" s="192"/>
      <c r="P10" s="192" t="s">
        <v>104</v>
      </c>
      <c r="R10" s="192" t="s">
        <v>107</v>
      </c>
      <c r="T10" s="192" t="s">
        <v>29</v>
      </c>
    </row>
    <row r="11" spans="1:20" ht="20.25" customHeight="1" x14ac:dyDescent="0.3">
      <c r="A11" s="193"/>
      <c r="B11" s="56" t="s">
        <v>2</v>
      </c>
      <c r="C11" s="192"/>
      <c r="D11" s="192" t="s">
        <v>31</v>
      </c>
      <c r="E11" s="192"/>
      <c r="F11" s="192" t="s">
        <v>125</v>
      </c>
      <c r="G11" s="192"/>
      <c r="H11" s="192" t="s">
        <v>101</v>
      </c>
      <c r="I11" s="192"/>
      <c r="J11" s="192" t="s">
        <v>85</v>
      </c>
      <c r="K11" s="192"/>
      <c r="L11" s="192" t="s">
        <v>44</v>
      </c>
      <c r="M11" s="192"/>
      <c r="N11" s="192" t="s">
        <v>45</v>
      </c>
      <c r="O11" s="192"/>
      <c r="P11" s="192" t="s">
        <v>105</v>
      </c>
      <c r="Q11" s="192"/>
      <c r="R11" s="192" t="s">
        <v>106</v>
      </c>
      <c r="S11" s="192"/>
      <c r="T11" s="192" t="s">
        <v>28</v>
      </c>
    </row>
    <row r="12" spans="1:20" ht="20.25" customHeight="1" x14ac:dyDescent="0.3">
      <c r="A12" s="93"/>
      <c r="B12" s="56"/>
      <c r="C12" s="56"/>
      <c r="D12" s="240" t="s">
        <v>131</v>
      </c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</row>
    <row r="13" spans="1:20" ht="20.25" customHeight="1" x14ac:dyDescent="0.3">
      <c r="A13" s="31" t="s">
        <v>191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s="44" customFormat="1" ht="20.25" customHeight="1" x14ac:dyDescent="0.3">
      <c r="A14" s="103" t="s">
        <v>152</v>
      </c>
      <c r="B14" s="104"/>
      <c r="C14" s="105"/>
      <c r="D14" s="138">
        <v>1005000</v>
      </c>
      <c r="E14" s="123"/>
      <c r="F14" s="138">
        <v>348597</v>
      </c>
      <c r="G14" s="123"/>
      <c r="H14" s="138">
        <v>-42012</v>
      </c>
      <c r="I14" s="123"/>
      <c r="J14" s="138">
        <v>18010</v>
      </c>
      <c r="K14" s="123"/>
      <c r="L14" s="138">
        <v>13800</v>
      </c>
      <c r="M14" s="123"/>
      <c r="N14" s="138">
        <v>139465</v>
      </c>
      <c r="O14" s="123"/>
      <c r="P14" s="123">
        <v>1482860</v>
      </c>
      <c r="Q14" s="123"/>
      <c r="R14" s="123">
        <v>51239</v>
      </c>
      <c r="S14" s="123"/>
      <c r="T14" s="123">
        <f>SUM(P14:R14)</f>
        <v>1534099</v>
      </c>
    </row>
    <row r="15" spans="1:20" ht="20.5" customHeight="1" x14ac:dyDescent="0.3">
      <c r="A15" s="31"/>
      <c r="B15" s="56"/>
      <c r="C15" s="82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</row>
    <row r="16" spans="1:20" ht="20.25" customHeight="1" x14ac:dyDescent="0.3">
      <c r="A16" s="30" t="s">
        <v>40</v>
      </c>
      <c r="B16" s="191"/>
      <c r="C16" s="82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</row>
    <row r="17" spans="1:21" ht="20.25" customHeight="1" x14ac:dyDescent="0.3">
      <c r="A17" s="70" t="s">
        <v>221</v>
      </c>
      <c r="B17" s="191"/>
      <c r="C17" s="82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</row>
    <row r="18" spans="1:21" ht="20.25" customHeight="1" x14ac:dyDescent="0.3">
      <c r="A18" s="46" t="s">
        <v>156</v>
      </c>
      <c r="B18" s="226">
        <v>9</v>
      </c>
      <c r="C18" s="82"/>
      <c r="D18" s="134">
        <v>21505</v>
      </c>
      <c r="E18" s="134"/>
      <c r="F18" s="134">
        <v>21505</v>
      </c>
      <c r="G18" s="134"/>
      <c r="H18" s="134">
        <v>0</v>
      </c>
      <c r="I18" s="134"/>
      <c r="J18" s="134">
        <v>0</v>
      </c>
      <c r="K18" s="134"/>
      <c r="L18" s="134">
        <v>0</v>
      </c>
      <c r="M18" s="134"/>
      <c r="N18" s="134">
        <v>0</v>
      </c>
      <c r="O18" s="134"/>
      <c r="P18" s="134">
        <v>43010</v>
      </c>
      <c r="Q18" s="134"/>
      <c r="R18" s="134">
        <v>0</v>
      </c>
      <c r="S18" s="134"/>
      <c r="T18" s="185">
        <f>SUM(P18:R18)</f>
        <v>43010</v>
      </c>
    </row>
    <row r="19" spans="1:21" ht="20.25" customHeight="1" x14ac:dyDescent="0.3">
      <c r="A19" s="158" t="s">
        <v>108</v>
      </c>
      <c r="B19" s="191">
        <v>10</v>
      </c>
      <c r="C19" s="116"/>
      <c r="D19" s="200">
        <v>0</v>
      </c>
      <c r="E19" s="127"/>
      <c r="F19" s="200">
        <v>0</v>
      </c>
      <c r="G19" s="127"/>
      <c r="H19" s="200">
        <v>0</v>
      </c>
      <c r="I19" s="127"/>
      <c r="J19" s="127">
        <v>3006</v>
      </c>
      <c r="K19" s="127"/>
      <c r="L19" s="200">
        <v>0</v>
      </c>
      <c r="M19" s="127"/>
      <c r="N19" s="200">
        <v>0</v>
      </c>
      <c r="O19" s="127"/>
      <c r="P19" s="127">
        <v>3006</v>
      </c>
      <c r="Q19" s="127"/>
      <c r="R19" s="200">
        <v>0</v>
      </c>
      <c r="S19" s="127"/>
      <c r="T19" s="185">
        <f>SUM(P19:R19)</f>
        <v>3006</v>
      </c>
    </row>
    <row r="20" spans="1:21" s="37" customFormat="1" ht="20.25" customHeight="1" x14ac:dyDescent="0.3">
      <c r="A20" s="96" t="s">
        <v>226</v>
      </c>
      <c r="B20" s="191"/>
      <c r="C20" s="117"/>
      <c r="D20" s="156">
        <f>SUM(D18:D19)</f>
        <v>21505</v>
      </c>
      <c r="E20" s="123"/>
      <c r="F20" s="156">
        <f>SUM(F18:F19)</f>
        <v>21505</v>
      </c>
      <c r="G20" s="123"/>
      <c r="H20" s="156">
        <f>SUM(H18:H19)</f>
        <v>0</v>
      </c>
      <c r="I20" s="123"/>
      <c r="J20" s="156">
        <f>SUM(J18:J19)</f>
        <v>3006</v>
      </c>
      <c r="K20" s="123"/>
      <c r="L20" s="156">
        <f>SUM(L18:L19)</f>
        <v>0</v>
      </c>
      <c r="M20" s="123"/>
      <c r="N20" s="156">
        <f>SUM(N18:N19)</f>
        <v>0</v>
      </c>
      <c r="O20" s="123"/>
      <c r="P20" s="156">
        <f>SUM(P18:P19)</f>
        <v>46016</v>
      </c>
      <c r="Q20" s="123"/>
      <c r="R20" s="156">
        <f>SUM(R18:R19)</f>
        <v>0</v>
      </c>
      <c r="S20" s="123"/>
      <c r="T20" s="122">
        <f>SUM(T18:T19)</f>
        <v>46016</v>
      </c>
    </row>
    <row r="21" spans="1:21" customFormat="1" ht="19.75" customHeight="1" x14ac:dyDescent="0.3">
      <c r="A21" s="208"/>
      <c r="B21" s="209"/>
      <c r="C21" s="210"/>
      <c r="D21" s="184"/>
      <c r="E21" s="184"/>
      <c r="F21" s="184"/>
      <c r="G21" s="184"/>
      <c r="H21" s="184"/>
      <c r="I21" s="184"/>
      <c r="J21" s="184"/>
      <c r="K21" s="184"/>
      <c r="L21" s="102"/>
      <c r="M21" s="184"/>
      <c r="N21" s="102"/>
      <c r="O21" s="184"/>
      <c r="P21" s="184"/>
      <c r="Q21" s="184"/>
      <c r="R21" s="184"/>
      <c r="S21" s="184"/>
      <c r="T21" s="184"/>
    </row>
    <row r="22" spans="1:21" customFormat="1" ht="20.5" customHeight="1" x14ac:dyDescent="0.3">
      <c r="A22" s="70" t="s">
        <v>222</v>
      </c>
      <c r="B22" s="209"/>
      <c r="C22" s="210"/>
      <c r="D22" s="184"/>
      <c r="E22" s="184"/>
      <c r="F22" s="184"/>
      <c r="G22" s="184"/>
      <c r="H22" s="184"/>
      <c r="I22" s="184"/>
      <c r="J22" s="184"/>
      <c r="K22" s="184"/>
      <c r="L22" s="102"/>
      <c r="M22" s="184"/>
      <c r="N22" s="102"/>
      <c r="O22" s="184"/>
      <c r="P22" s="184"/>
      <c r="Q22" s="184"/>
      <c r="R22" s="184"/>
      <c r="S22" s="184"/>
      <c r="T22" s="184"/>
    </row>
    <row r="23" spans="1:21" customFormat="1" ht="20.5" customHeight="1" x14ac:dyDescent="0.3">
      <c r="A23" s="199" t="s">
        <v>223</v>
      </c>
      <c r="B23" s="209"/>
      <c r="C23" s="210"/>
      <c r="D23" s="184"/>
      <c r="E23" s="184"/>
      <c r="F23" s="184"/>
      <c r="G23" s="184"/>
      <c r="H23" s="184"/>
      <c r="I23" s="184"/>
      <c r="J23" s="184"/>
      <c r="K23" s="184"/>
      <c r="L23" s="102"/>
      <c r="M23" s="184"/>
      <c r="N23" s="102"/>
      <c r="O23" s="184"/>
      <c r="P23" s="184"/>
      <c r="Q23" s="184"/>
      <c r="R23" s="184"/>
      <c r="S23" s="184"/>
      <c r="T23" s="184"/>
    </row>
    <row r="24" spans="1:21" customFormat="1" ht="20.5" customHeight="1" x14ac:dyDescent="0.3">
      <c r="A24" s="199" t="s">
        <v>224</v>
      </c>
      <c r="B24" s="204"/>
      <c r="C24" s="210"/>
      <c r="D24" s="211">
        <v>0</v>
      </c>
      <c r="E24" s="127"/>
      <c r="F24" s="211">
        <v>0</v>
      </c>
      <c r="G24" s="127"/>
      <c r="H24" s="211">
        <v>0</v>
      </c>
      <c r="I24" s="127"/>
      <c r="J24" s="211">
        <v>0</v>
      </c>
      <c r="K24" s="127"/>
      <c r="L24" s="211">
        <v>0</v>
      </c>
      <c r="M24" s="127"/>
      <c r="N24" s="211">
        <v>-22185</v>
      </c>
      <c r="O24" s="127"/>
      <c r="P24" s="211">
        <v>-22185</v>
      </c>
      <c r="Q24" s="184"/>
      <c r="R24" s="211">
        <v>-10665</v>
      </c>
      <c r="S24" s="184"/>
      <c r="T24" s="211">
        <v>-32850</v>
      </c>
    </row>
    <row r="25" spans="1:21" customFormat="1" ht="20.5" customHeight="1" x14ac:dyDescent="0.3">
      <c r="A25" s="70" t="s">
        <v>225</v>
      </c>
      <c r="B25" s="209"/>
      <c r="C25" s="210"/>
      <c r="D25" s="138">
        <f>SUM(D24)</f>
        <v>0</v>
      </c>
      <c r="E25" s="127"/>
      <c r="F25" s="138">
        <f>SUM(F24)</f>
        <v>0</v>
      </c>
      <c r="G25" s="127"/>
      <c r="H25" s="138">
        <f>SUM(H24)</f>
        <v>0</v>
      </c>
      <c r="I25" s="184"/>
      <c r="J25" s="138">
        <f>SUM(J24)</f>
        <v>0</v>
      </c>
      <c r="K25" s="127"/>
      <c r="L25" s="138">
        <f>SUM(L24)</f>
        <v>0</v>
      </c>
      <c r="M25" s="127"/>
      <c r="N25" s="138">
        <f>SUM(N24)</f>
        <v>-22185</v>
      </c>
      <c r="O25" s="127"/>
      <c r="P25" s="138">
        <f>SUM(P24)</f>
        <v>-22185</v>
      </c>
      <c r="Q25" s="184"/>
      <c r="R25" s="138">
        <f>SUM(R24)</f>
        <v>-10665</v>
      </c>
      <c r="S25" s="184"/>
      <c r="T25" s="138">
        <f>SUM(T24)</f>
        <v>-32850</v>
      </c>
    </row>
    <row r="26" spans="1:21" s="37" customFormat="1" ht="20.25" customHeight="1" x14ac:dyDescent="0.3">
      <c r="A26" s="37" t="s">
        <v>56</v>
      </c>
      <c r="B26" s="191"/>
      <c r="C26" s="117"/>
      <c r="D26" s="122">
        <f>D20+D25</f>
        <v>21505</v>
      </c>
      <c r="E26" s="134"/>
      <c r="F26" s="122">
        <f>F20+F25</f>
        <v>21505</v>
      </c>
      <c r="G26" s="134"/>
      <c r="H26" s="122">
        <f>H20+H25</f>
        <v>0</v>
      </c>
      <c r="I26" s="123"/>
      <c r="J26" s="122">
        <f>J20+J25</f>
        <v>3006</v>
      </c>
      <c r="K26" s="123"/>
      <c r="L26" s="122">
        <f>L20+L25</f>
        <v>0</v>
      </c>
      <c r="M26" s="123"/>
      <c r="N26" s="122">
        <f>N20+N25</f>
        <v>-22185</v>
      </c>
      <c r="O26" s="123"/>
      <c r="P26" s="122">
        <f>P20+P25</f>
        <v>23831</v>
      </c>
      <c r="Q26" s="123"/>
      <c r="R26" s="156">
        <f>R20+R25</f>
        <v>-10665</v>
      </c>
      <c r="S26" s="123"/>
      <c r="T26" s="122">
        <f>T20+T25</f>
        <v>13166</v>
      </c>
    </row>
    <row r="27" spans="1:21" s="37" customFormat="1" ht="20.5" customHeight="1" x14ac:dyDescent="0.3">
      <c r="B27" s="191"/>
      <c r="C27" s="44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</row>
    <row r="28" spans="1:21" ht="20.25" customHeight="1" x14ac:dyDescent="0.3">
      <c r="A28" s="37" t="s">
        <v>137</v>
      </c>
      <c r="B28" s="56"/>
      <c r="C28" s="83"/>
      <c r="D28" s="124"/>
      <c r="E28" s="124"/>
      <c r="F28" s="124"/>
      <c r="G28" s="124"/>
      <c r="H28" s="124"/>
      <c r="I28" s="124"/>
      <c r="J28" s="124"/>
      <c r="K28" s="124"/>
      <c r="L28" s="124"/>
      <c r="M28" s="102"/>
      <c r="N28" s="124"/>
      <c r="O28" s="124"/>
      <c r="P28" s="124"/>
      <c r="Q28" s="124"/>
      <c r="R28" s="124"/>
      <c r="S28" s="124"/>
      <c r="T28" s="124"/>
    </row>
    <row r="29" spans="1:21" s="48" customFormat="1" ht="20.25" customHeight="1" x14ac:dyDescent="0.3">
      <c r="A29" s="114" t="s">
        <v>144</v>
      </c>
      <c r="B29" s="11"/>
      <c r="C29" s="98"/>
      <c r="D29" s="200">
        <v>0</v>
      </c>
      <c r="E29" s="134"/>
      <c r="F29" s="200">
        <v>0</v>
      </c>
      <c r="G29" s="134"/>
      <c r="H29" s="200">
        <v>0</v>
      </c>
      <c r="I29" s="134"/>
      <c r="J29" s="200">
        <v>0</v>
      </c>
      <c r="K29" s="134"/>
      <c r="L29" s="200">
        <v>0</v>
      </c>
      <c r="M29" s="127"/>
      <c r="N29" s="127">
        <v>33680</v>
      </c>
      <c r="O29" s="127"/>
      <c r="P29" s="127">
        <v>33680</v>
      </c>
      <c r="Q29" s="127"/>
      <c r="R29" s="127">
        <v>-1190</v>
      </c>
      <c r="S29" s="127"/>
      <c r="T29" s="185">
        <v>32490</v>
      </c>
      <c r="U29" s="109"/>
    </row>
    <row r="30" spans="1:21" s="48" customFormat="1" ht="20.25" customHeight="1" x14ac:dyDescent="0.3">
      <c r="A30" s="114" t="s">
        <v>69</v>
      </c>
      <c r="B30" s="11"/>
      <c r="C30" s="98"/>
      <c r="D30" s="200">
        <v>0</v>
      </c>
      <c r="E30" s="134"/>
      <c r="F30" s="200">
        <v>0</v>
      </c>
      <c r="G30" s="134"/>
      <c r="H30" s="200">
        <v>0</v>
      </c>
      <c r="I30" s="134"/>
      <c r="J30" s="200">
        <v>0</v>
      </c>
      <c r="K30" s="134"/>
      <c r="L30" s="200">
        <v>0</v>
      </c>
      <c r="M30" s="127"/>
      <c r="N30" s="127">
        <v>0</v>
      </c>
      <c r="O30" s="127"/>
      <c r="P30" s="127">
        <v>0</v>
      </c>
      <c r="Q30" s="127"/>
      <c r="R30" s="127">
        <v>0</v>
      </c>
      <c r="S30" s="127"/>
      <c r="T30" s="216">
        <v>0</v>
      </c>
    </row>
    <row r="31" spans="1:21" ht="20.25" customHeight="1" x14ac:dyDescent="0.3">
      <c r="A31" s="37" t="s">
        <v>147</v>
      </c>
      <c r="B31" s="163"/>
      <c r="C31" s="100"/>
      <c r="D31" s="156">
        <v>0</v>
      </c>
      <c r="E31" s="124"/>
      <c r="F31" s="156">
        <v>0</v>
      </c>
      <c r="G31" s="124"/>
      <c r="H31" s="156">
        <v>0</v>
      </c>
      <c r="I31" s="124"/>
      <c r="J31" s="156">
        <f ca="1">SUM(J29:J31)</f>
        <v>0</v>
      </c>
      <c r="K31" s="124"/>
      <c r="L31" s="156">
        <v>0</v>
      </c>
      <c r="M31" s="186"/>
      <c r="N31" s="156">
        <f>SUM(N29:N30)</f>
        <v>33680</v>
      </c>
      <c r="O31" s="127"/>
      <c r="P31" s="156">
        <f>SUM(P29:P30)</f>
        <v>33680</v>
      </c>
      <c r="Q31" s="127"/>
      <c r="R31" s="156">
        <f>SUM(R29:R30)</f>
        <v>-1190</v>
      </c>
      <c r="S31" s="127"/>
      <c r="T31" s="156">
        <f>SUM(T29:T30)</f>
        <v>32490</v>
      </c>
      <c r="U31" s="111"/>
    </row>
    <row r="32" spans="1:21" ht="20.5" customHeight="1" x14ac:dyDescent="0.3">
      <c r="A32" s="37"/>
      <c r="B32" s="163"/>
      <c r="C32" s="100"/>
      <c r="D32" s="123"/>
      <c r="E32" s="186"/>
      <c r="F32" s="123"/>
      <c r="G32" s="186"/>
      <c r="H32" s="123"/>
      <c r="I32" s="186"/>
      <c r="J32" s="123"/>
      <c r="K32" s="186"/>
      <c r="L32" s="123"/>
      <c r="M32" s="186"/>
      <c r="N32" s="184"/>
      <c r="O32" s="127"/>
      <c r="P32" s="127"/>
      <c r="Q32" s="127"/>
      <c r="R32" s="127"/>
      <c r="S32" s="127"/>
      <c r="T32" s="123"/>
    </row>
    <row r="33" spans="1:21" ht="20.25" hidden="1" customHeight="1" x14ac:dyDescent="0.3">
      <c r="A33" s="137" t="s">
        <v>72</v>
      </c>
      <c r="B33" s="56"/>
      <c r="C33" s="82"/>
      <c r="D33" s="138">
        <v>0</v>
      </c>
      <c r="E33" s="134"/>
      <c r="F33" s="138">
        <v>0</v>
      </c>
      <c r="G33" s="134"/>
      <c r="H33" s="138">
        <v>0</v>
      </c>
      <c r="I33" s="134"/>
      <c r="J33" s="138">
        <v>0</v>
      </c>
      <c r="K33" s="102"/>
      <c r="L33" s="102"/>
      <c r="M33" s="102"/>
      <c r="N33" s="102"/>
      <c r="O33" s="127"/>
      <c r="P33" s="138">
        <v>0</v>
      </c>
      <c r="Q33" s="134"/>
      <c r="R33" s="138">
        <v>0</v>
      </c>
      <c r="S33" s="134"/>
      <c r="T33" s="138">
        <f>SUM(P33:R33)</f>
        <v>0</v>
      </c>
    </row>
    <row r="34" spans="1:21" s="37" customFormat="1" ht="20.25" customHeight="1" thickBot="1" x14ac:dyDescent="0.35">
      <c r="A34" s="31" t="s">
        <v>192</v>
      </c>
      <c r="B34" s="68"/>
      <c r="C34" s="94"/>
      <c r="D34" s="189">
        <f>SUM(D14,D31,D26)</f>
        <v>1026505</v>
      </c>
      <c r="E34" s="184"/>
      <c r="F34" s="189">
        <f>SUM(F14,F31,F26)</f>
        <v>370102</v>
      </c>
      <c r="G34" s="184"/>
      <c r="H34" s="189">
        <f>SUM(H14,H31,H26)</f>
        <v>-42012</v>
      </c>
      <c r="I34" s="184"/>
      <c r="J34" s="189">
        <f>J14+J26</f>
        <v>21016</v>
      </c>
      <c r="K34" s="184"/>
      <c r="L34" s="189">
        <f>SUM(L14,L31,L26)</f>
        <v>13800</v>
      </c>
      <c r="M34" s="184"/>
      <c r="N34" s="189">
        <f>SUM(N14,N31,N26)</f>
        <v>150960</v>
      </c>
      <c r="O34" s="184"/>
      <c r="P34" s="189">
        <f>SUM(P14,P31,P26)</f>
        <v>1540371</v>
      </c>
      <c r="Q34" s="184"/>
      <c r="R34" s="189">
        <f>SUM(R14,R31,R26)</f>
        <v>39384</v>
      </c>
      <c r="S34" s="184"/>
      <c r="T34" s="189">
        <f>SUM(T14,T31,T26)</f>
        <v>1579755</v>
      </c>
      <c r="U34" s="111"/>
    </row>
    <row r="35" spans="1:21" ht="20.25" customHeight="1" thickTop="1" x14ac:dyDescent="0.3"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</row>
    <row r="36" spans="1:21" s="86" customFormat="1" ht="20.25" customHeight="1" x14ac:dyDescent="0.3"/>
    <row r="37" spans="1:21" ht="20.25" customHeight="1" x14ac:dyDescent="0.3">
      <c r="D37" s="81"/>
      <c r="F37" s="81"/>
      <c r="H37" s="81"/>
      <c r="J37" s="81"/>
      <c r="L37" s="81"/>
      <c r="N37" s="81"/>
      <c r="O37" s="81"/>
      <c r="P37" s="81"/>
      <c r="Q37" s="81"/>
      <c r="R37" s="81"/>
      <c r="S37" s="81"/>
      <c r="T37" s="81"/>
    </row>
  </sheetData>
  <mergeCells count="4">
    <mergeCell ref="D4:T4"/>
    <mergeCell ref="L5:N5"/>
    <mergeCell ref="L6:N6"/>
    <mergeCell ref="D12:T12"/>
  </mergeCells>
  <pageMargins left="0.8" right="0.5" top="0.48" bottom="0.5" header="0.5" footer="0.5"/>
  <pageSetup paperSize="9" scale="67" firstPageNumber="7" orientation="landscape" useFirstPageNumber="1" r:id="rId1"/>
  <headerFooter>
    <oddFooter>&amp;L   The accompanying notes form an integral part of the interim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59F5-4245-4E44-82CE-56505FA5F140}">
  <dimension ref="A1:U38"/>
  <sheetViews>
    <sheetView view="pageBreakPreview" topLeftCell="A25" zoomScale="90" zoomScaleNormal="85" zoomScaleSheetLayoutView="90" workbookViewId="0">
      <selection activeCell="A19" sqref="A19"/>
    </sheetView>
  </sheetViews>
  <sheetFormatPr defaultColWidth="9.1796875" defaultRowHeight="20.25" customHeight="1" x14ac:dyDescent="0.3"/>
  <cols>
    <col min="1" max="1" width="49.36328125" style="46" customWidth="1"/>
    <col min="2" max="2" width="6.1796875" style="46" customWidth="1"/>
    <col min="3" max="3" width="1.81640625" style="46" customWidth="1"/>
    <col min="4" max="4" width="13.81640625" style="46" customWidth="1"/>
    <col min="5" max="5" width="1.81640625" style="46" customWidth="1"/>
    <col min="6" max="6" width="15.81640625" style="46" bestFit="1" customWidth="1"/>
    <col min="7" max="7" width="1.81640625" style="46" customWidth="1"/>
    <col min="8" max="8" width="14.36328125" style="46" customWidth="1"/>
    <col min="9" max="9" width="1.81640625" style="46" customWidth="1"/>
    <col min="10" max="10" width="14.36328125" style="46" customWidth="1"/>
    <col min="11" max="11" width="1.81640625" style="46" customWidth="1"/>
    <col min="12" max="12" width="13.08984375" style="46" customWidth="1"/>
    <col min="13" max="13" width="1.81640625" style="46" customWidth="1"/>
    <col min="14" max="14" width="14.36328125" style="46" customWidth="1"/>
    <col min="15" max="15" width="1.81640625" style="46" customWidth="1"/>
    <col min="16" max="16" width="13.1796875" style="46" customWidth="1"/>
    <col min="17" max="17" width="1.81640625" style="46" customWidth="1"/>
    <col min="18" max="18" width="13.90625" style="46" customWidth="1"/>
    <col min="19" max="19" width="1.81640625" style="46" customWidth="1"/>
    <col min="20" max="20" width="13.6328125" style="46" customWidth="1"/>
    <col min="21" max="21" width="12.54296875" style="46" customWidth="1"/>
    <col min="22" max="16384" width="9.1796875" style="46"/>
  </cols>
  <sheetData>
    <row r="1" spans="1:20" s="91" customFormat="1" ht="20.25" customHeight="1" x14ac:dyDescent="0.45">
      <c r="A1" s="32" t="s">
        <v>78</v>
      </c>
      <c r="B1" s="90"/>
    </row>
    <row r="2" spans="1:20" s="91" customFormat="1" ht="20.25" customHeight="1" x14ac:dyDescent="0.45">
      <c r="A2" s="33" t="s">
        <v>135</v>
      </c>
      <c r="B2" s="90"/>
    </row>
    <row r="4" spans="1:20" ht="20.25" customHeight="1" x14ac:dyDescent="0.3">
      <c r="A4" s="150"/>
      <c r="B4" s="150"/>
      <c r="C4" s="150"/>
      <c r="D4" s="241" t="s">
        <v>47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</row>
    <row r="5" spans="1:20" ht="20.25" hidden="1" customHeight="1" x14ac:dyDescent="0.3">
      <c r="A5" s="150"/>
      <c r="B5" s="150"/>
      <c r="C5" s="151"/>
      <c r="E5" s="151"/>
      <c r="F5" s="151"/>
      <c r="G5" s="151"/>
      <c r="H5" s="151"/>
      <c r="I5" s="161"/>
      <c r="J5" s="161"/>
      <c r="K5" s="151"/>
      <c r="L5" s="246"/>
      <c r="M5" s="246"/>
      <c r="N5" s="246"/>
      <c r="O5" s="157"/>
      <c r="P5" s="157"/>
      <c r="Q5" s="157"/>
      <c r="R5" s="157"/>
      <c r="S5" s="157"/>
      <c r="T5" s="151"/>
    </row>
    <row r="6" spans="1:20" ht="20.25" customHeight="1" x14ac:dyDescent="0.3">
      <c r="A6" s="150"/>
      <c r="B6" s="150"/>
      <c r="C6" s="151"/>
      <c r="E6" s="151"/>
      <c r="F6" s="151"/>
      <c r="G6" s="151"/>
      <c r="H6" s="151"/>
      <c r="I6" s="161"/>
      <c r="J6" s="161"/>
      <c r="K6" s="151"/>
      <c r="L6" s="247" t="s">
        <v>42</v>
      </c>
      <c r="M6" s="247"/>
      <c r="N6" s="247"/>
      <c r="O6" s="157"/>
      <c r="P6" s="157"/>
      <c r="Q6" s="157"/>
      <c r="R6" s="157"/>
      <c r="S6" s="157"/>
      <c r="T6" s="151"/>
    </row>
    <row r="7" spans="1:20" ht="20.25" customHeight="1" x14ac:dyDescent="0.3">
      <c r="A7" s="150"/>
      <c r="B7" s="150"/>
      <c r="C7" s="151"/>
      <c r="E7" s="151"/>
      <c r="F7" s="151"/>
      <c r="G7" s="151"/>
      <c r="H7" s="151" t="s">
        <v>97</v>
      </c>
      <c r="I7" s="161"/>
      <c r="J7" s="161"/>
      <c r="K7" s="151"/>
      <c r="L7" s="157"/>
      <c r="M7" s="157"/>
      <c r="N7" s="157"/>
      <c r="O7" s="157"/>
      <c r="P7" s="157"/>
      <c r="Q7" s="157"/>
      <c r="R7" s="157"/>
      <c r="S7" s="157"/>
      <c r="T7" s="151"/>
    </row>
    <row r="8" spans="1:20" ht="20.25" customHeight="1" x14ac:dyDescent="0.3">
      <c r="A8" s="150"/>
      <c r="B8" s="150"/>
      <c r="C8" s="151"/>
      <c r="E8" s="151"/>
      <c r="F8" s="151"/>
      <c r="G8" s="151"/>
      <c r="H8" s="151" t="s">
        <v>98</v>
      </c>
      <c r="I8" s="161"/>
      <c r="J8" s="161"/>
      <c r="K8" s="151"/>
      <c r="L8" s="157"/>
      <c r="M8" s="157"/>
      <c r="N8" s="157"/>
      <c r="O8" s="157"/>
      <c r="P8" s="157" t="s">
        <v>102</v>
      </c>
      <c r="Q8" s="157"/>
      <c r="R8" s="157"/>
      <c r="S8" s="157"/>
      <c r="T8" s="151"/>
    </row>
    <row r="9" spans="1:20" ht="20.25" customHeight="1" x14ac:dyDescent="0.3">
      <c r="A9" s="150"/>
      <c r="B9" s="150"/>
      <c r="C9" s="151"/>
      <c r="D9" s="151" t="s">
        <v>32</v>
      </c>
      <c r="E9" s="151"/>
      <c r="H9" s="151" t="s">
        <v>99</v>
      </c>
      <c r="J9" s="161"/>
      <c r="L9" s="151"/>
      <c r="M9" s="151"/>
      <c r="P9" s="151" t="s">
        <v>103</v>
      </c>
      <c r="R9" s="151"/>
      <c r="T9" s="151"/>
    </row>
    <row r="10" spans="1:20" ht="20.25" customHeight="1" x14ac:dyDescent="0.3">
      <c r="A10" s="150"/>
      <c r="B10" s="150"/>
      <c r="C10" s="151"/>
      <c r="D10" s="151" t="s">
        <v>123</v>
      </c>
      <c r="E10" s="151"/>
      <c r="F10" s="177" t="s">
        <v>43</v>
      </c>
      <c r="H10" s="151" t="s">
        <v>100</v>
      </c>
      <c r="J10" s="161"/>
      <c r="L10" s="151" t="s">
        <v>48</v>
      </c>
      <c r="M10" s="151"/>
      <c r="P10" s="151" t="s">
        <v>104</v>
      </c>
      <c r="R10" s="151" t="s">
        <v>107</v>
      </c>
      <c r="T10" s="151" t="s">
        <v>29</v>
      </c>
    </row>
    <row r="11" spans="1:20" ht="20.25" customHeight="1" x14ac:dyDescent="0.3">
      <c r="A11" s="150"/>
      <c r="B11" s="56" t="s">
        <v>2</v>
      </c>
      <c r="C11" s="151"/>
      <c r="D11" s="151" t="s">
        <v>31</v>
      </c>
      <c r="E11" s="151"/>
      <c r="F11" s="177" t="s">
        <v>125</v>
      </c>
      <c r="G11" s="151"/>
      <c r="H11" s="151" t="s">
        <v>101</v>
      </c>
      <c r="I11" s="161"/>
      <c r="J11" s="161" t="s">
        <v>85</v>
      </c>
      <c r="K11" s="151"/>
      <c r="L11" s="151" t="s">
        <v>44</v>
      </c>
      <c r="M11" s="151"/>
      <c r="N11" s="151" t="s">
        <v>45</v>
      </c>
      <c r="O11" s="151"/>
      <c r="P11" s="151" t="s">
        <v>105</v>
      </c>
      <c r="Q11" s="151"/>
      <c r="R11" s="151" t="s">
        <v>106</v>
      </c>
      <c r="S11" s="151"/>
      <c r="T11" s="151" t="s">
        <v>28</v>
      </c>
    </row>
    <row r="12" spans="1:20" ht="20.25" customHeight="1" x14ac:dyDescent="0.3">
      <c r="A12" s="93"/>
      <c r="B12" s="56"/>
      <c r="C12" s="56"/>
      <c r="D12" s="240" t="s">
        <v>131</v>
      </c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</row>
    <row r="13" spans="1:20" ht="20.25" customHeight="1" x14ac:dyDescent="0.3">
      <c r="A13" s="31" t="s">
        <v>193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1:20" s="44" customFormat="1" ht="20.25" customHeight="1" x14ac:dyDescent="0.3">
      <c r="A14" s="103" t="s">
        <v>194</v>
      </c>
      <c r="B14" s="104"/>
      <c r="C14" s="105"/>
      <c r="D14" s="138">
        <v>1201380</v>
      </c>
      <c r="E14" s="123"/>
      <c r="F14" s="138">
        <v>1497031</v>
      </c>
      <c r="G14" s="123"/>
      <c r="H14" s="138">
        <v>-42012</v>
      </c>
      <c r="I14" s="123"/>
      <c r="J14" s="138">
        <v>12066</v>
      </c>
      <c r="K14" s="123"/>
      <c r="L14" s="138">
        <v>18000</v>
      </c>
      <c r="M14" s="123"/>
      <c r="N14" s="138">
        <v>250844</v>
      </c>
      <c r="O14" s="123"/>
      <c r="P14" s="123">
        <v>2937309</v>
      </c>
      <c r="Q14" s="123"/>
      <c r="R14" s="123">
        <v>450597</v>
      </c>
      <c r="S14" s="123"/>
      <c r="T14" s="123">
        <f>SUM(P14:R14)</f>
        <v>3387906</v>
      </c>
    </row>
    <row r="15" spans="1:20" ht="20.5" customHeight="1" x14ac:dyDescent="0.3">
      <c r="A15" s="31"/>
      <c r="B15" s="56"/>
      <c r="C15" s="82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</row>
    <row r="16" spans="1:20" ht="20.25" customHeight="1" x14ac:dyDescent="0.3">
      <c r="A16" s="30" t="s">
        <v>40</v>
      </c>
      <c r="B16" s="159"/>
      <c r="C16" s="82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</row>
    <row r="17" spans="1:21" ht="20.25" customHeight="1" x14ac:dyDescent="0.3">
      <c r="A17" s="70" t="s">
        <v>227</v>
      </c>
      <c r="B17" s="159"/>
      <c r="C17" s="82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</row>
    <row r="18" spans="1:21" ht="20.25" customHeight="1" x14ac:dyDescent="0.3">
      <c r="A18" s="158" t="s">
        <v>182</v>
      </c>
      <c r="B18" s="217">
        <v>9</v>
      </c>
      <c r="C18" s="82"/>
      <c r="D18" s="134">
        <v>70000</v>
      </c>
      <c r="E18" s="134"/>
      <c r="F18" s="134">
        <v>700000</v>
      </c>
      <c r="G18" s="134"/>
      <c r="H18" s="134">
        <v>0</v>
      </c>
      <c r="I18" s="134"/>
      <c r="J18" s="134">
        <v>0</v>
      </c>
      <c r="K18" s="134"/>
      <c r="L18" s="134">
        <v>0</v>
      </c>
      <c r="M18" s="134"/>
      <c r="N18" s="134">
        <v>0</v>
      </c>
      <c r="O18" s="123"/>
      <c r="P18" s="127">
        <f>SUM(D18:N18)</f>
        <v>770000</v>
      </c>
      <c r="Q18" s="123"/>
      <c r="R18" s="134">
        <v>0</v>
      </c>
      <c r="S18" s="123"/>
      <c r="T18" s="185">
        <f>SUM(P18:R18)</f>
        <v>770000</v>
      </c>
    </row>
    <row r="19" spans="1:21" ht="20.25" customHeight="1" x14ac:dyDescent="0.3">
      <c r="A19" s="158" t="s">
        <v>108</v>
      </c>
      <c r="B19" s="159">
        <v>10</v>
      </c>
      <c r="C19" s="116"/>
      <c r="D19" s="200">
        <v>0</v>
      </c>
      <c r="E19" s="127"/>
      <c r="F19" s="200">
        <v>0</v>
      </c>
      <c r="G19" s="127"/>
      <c r="H19" s="200">
        <v>0</v>
      </c>
      <c r="I19" s="127"/>
      <c r="J19" s="127">
        <v>2918</v>
      </c>
      <c r="K19" s="127"/>
      <c r="L19" s="200">
        <v>0</v>
      </c>
      <c r="M19" s="127"/>
      <c r="N19" s="200">
        <v>0</v>
      </c>
      <c r="O19" s="127"/>
      <c r="P19" s="127">
        <f>SUM(D19:N19)</f>
        <v>2918</v>
      </c>
      <c r="Q19" s="127"/>
      <c r="R19" s="200">
        <v>0</v>
      </c>
      <c r="S19" s="127"/>
      <c r="T19" s="185">
        <f>SUM(P19:R19)</f>
        <v>2918</v>
      </c>
    </row>
    <row r="20" spans="1:21" s="37" customFormat="1" ht="20.25" customHeight="1" x14ac:dyDescent="0.3">
      <c r="A20" s="96" t="s">
        <v>226</v>
      </c>
      <c r="B20" s="159"/>
      <c r="C20" s="117"/>
      <c r="D20" s="122">
        <f>SUM(D18:D19)</f>
        <v>70000</v>
      </c>
      <c r="E20" s="123"/>
      <c r="F20" s="122">
        <f>SUM(F18:F19)</f>
        <v>700000</v>
      </c>
      <c r="G20" s="123"/>
      <c r="H20" s="122">
        <f>SUM(H18:H19)</f>
        <v>0</v>
      </c>
      <c r="I20" s="123"/>
      <c r="J20" s="122">
        <f>SUM(J18:J19)</f>
        <v>2918</v>
      </c>
      <c r="K20" s="123"/>
      <c r="L20" s="122">
        <f>SUM(L18:L19)</f>
        <v>0</v>
      </c>
      <c r="M20" s="123"/>
      <c r="N20" s="122">
        <f>SUM(N18:N19)</f>
        <v>0</v>
      </c>
      <c r="O20" s="123"/>
      <c r="P20" s="122">
        <f>SUM(P18:P19)</f>
        <v>772918</v>
      </c>
      <c r="Q20" s="123"/>
      <c r="R20" s="122">
        <f>SUM(R18:R19)</f>
        <v>0</v>
      </c>
      <c r="S20" s="123"/>
      <c r="T20" s="122">
        <f>SUM(T18:T19)</f>
        <v>772918</v>
      </c>
    </row>
    <row r="21" spans="1:21" s="37" customFormat="1" ht="20.5" customHeight="1" x14ac:dyDescent="0.3">
      <c r="B21" s="159"/>
      <c r="C21" s="44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</row>
    <row r="22" spans="1:21" s="37" customFormat="1" ht="20.5" customHeight="1" x14ac:dyDescent="0.3">
      <c r="A22" s="70" t="s">
        <v>157</v>
      </c>
      <c r="B22" s="197"/>
      <c r="C22" s="44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</row>
    <row r="23" spans="1:21" s="37" customFormat="1" ht="20.5" customHeight="1" x14ac:dyDescent="0.3">
      <c r="A23" s="199" t="s">
        <v>166</v>
      </c>
      <c r="B23" s="215"/>
      <c r="C23" s="44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</row>
    <row r="24" spans="1:21" s="37" customFormat="1" ht="20.5" customHeight="1" x14ac:dyDescent="0.3">
      <c r="A24" s="199" t="s">
        <v>165</v>
      </c>
      <c r="B24" s="215">
        <v>6</v>
      </c>
      <c r="C24" s="44"/>
      <c r="D24" s="134">
        <v>0</v>
      </c>
      <c r="E24" s="134"/>
      <c r="F24" s="134">
        <v>0</v>
      </c>
      <c r="G24" s="134"/>
      <c r="H24" s="134">
        <v>0</v>
      </c>
      <c r="I24" s="134"/>
      <c r="J24" s="134">
        <v>0</v>
      </c>
      <c r="K24" s="134"/>
      <c r="L24" s="134">
        <v>0</v>
      </c>
      <c r="M24" s="123"/>
      <c r="N24" s="134">
        <v>-105267</v>
      </c>
      <c r="O24" s="123"/>
      <c r="P24" s="127">
        <f>SUM(D24:N24)</f>
        <v>-105267</v>
      </c>
      <c r="Q24" s="123"/>
      <c r="R24" s="134">
        <v>155763</v>
      </c>
      <c r="S24" s="123"/>
      <c r="T24" s="185">
        <f>SUM(P24:R24)</f>
        <v>50496</v>
      </c>
    </row>
    <row r="25" spans="1:21" s="37" customFormat="1" ht="20.5" customHeight="1" x14ac:dyDescent="0.3">
      <c r="A25" s="199" t="s">
        <v>166</v>
      </c>
      <c r="B25" s="223"/>
      <c r="C25" s="44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</row>
    <row r="26" spans="1:21" s="37" customFormat="1" ht="20.5" customHeight="1" x14ac:dyDescent="0.3">
      <c r="A26" s="199" t="s">
        <v>173</v>
      </c>
      <c r="B26" s="197">
        <v>2</v>
      </c>
      <c r="C26" s="44"/>
      <c r="D26" s="134">
        <v>0</v>
      </c>
      <c r="E26" s="134"/>
      <c r="F26" s="134">
        <v>0</v>
      </c>
      <c r="G26" s="134"/>
      <c r="H26" s="134">
        <v>0</v>
      </c>
      <c r="I26" s="123"/>
      <c r="J26" s="134">
        <v>0</v>
      </c>
      <c r="K26" s="123"/>
      <c r="L26" s="134">
        <v>0</v>
      </c>
      <c r="M26" s="123"/>
      <c r="N26" s="134">
        <v>0</v>
      </c>
      <c r="O26" s="123"/>
      <c r="P26" s="127">
        <v>0</v>
      </c>
      <c r="Q26" s="123"/>
      <c r="R26" s="134">
        <v>15885</v>
      </c>
      <c r="S26" s="123"/>
      <c r="T26" s="183">
        <f>SUM(P26:R26)</f>
        <v>15885</v>
      </c>
    </row>
    <row r="27" spans="1:21" s="37" customFormat="1" ht="20.5" customHeight="1" x14ac:dyDescent="0.3">
      <c r="A27" s="70" t="s">
        <v>158</v>
      </c>
      <c r="B27" s="197"/>
      <c r="C27" s="44"/>
      <c r="D27" s="156">
        <f>SUM(D24:D26)</f>
        <v>0</v>
      </c>
      <c r="E27" s="184"/>
      <c r="F27" s="156">
        <f>SUM(F24:F26)</f>
        <v>0</v>
      </c>
      <c r="G27" s="184"/>
      <c r="H27" s="156">
        <f>SUM(H24:H26)</f>
        <v>0</v>
      </c>
      <c r="I27" s="123"/>
      <c r="J27" s="156">
        <f t="shared" ref="J27:L27" si="0">SUM(J24:J26)</f>
        <v>0</v>
      </c>
      <c r="K27" s="123"/>
      <c r="L27" s="156">
        <f t="shared" si="0"/>
        <v>0</v>
      </c>
      <c r="M27" s="123"/>
      <c r="N27" s="156">
        <f>SUM(N24:N26)</f>
        <v>-105267</v>
      </c>
      <c r="O27" s="123"/>
      <c r="P27" s="156">
        <f>SUM(P24:P26)</f>
        <v>-105267</v>
      </c>
      <c r="Q27" s="123"/>
      <c r="R27" s="156">
        <f>SUM(R24:R26)</f>
        <v>171648</v>
      </c>
      <c r="S27" s="123"/>
      <c r="T27" s="156">
        <f>SUM(T24:T26)</f>
        <v>66381</v>
      </c>
    </row>
    <row r="28" spans="1:21" s="37" customFormat="1" ht="20.25" customHeight="1" x14ac:dyDescent="0.3">
      <c r="A28" s="37" t="s">
        <v>56</v>
      </c>
      <c r="B28" s="197"/>
      <c r="C28" s="44"/>
      <c r="D28" s="156">
        <f>SUM(D20,D27)</f>
        <v>70000</v>
      </c>
      <c r="E28" s="127"/>
      <c r="F28" s="156">
        <f>SUM(F20,F27)</f>
        <v>700000</v>
      </c>
      <c r="G28" s="127"/>
      <c r="H28" s="156">
        <f>SUM(H27)</f>
        <v>0</v>
      </c>
      <c r="I28" s="123"/>
      <c r="J28" s="156">
        <f>SUM(J20,J27)</f>
        <v>2918</v>
      </c>
      <c r="K28" s="123"/>
      <c r="L28" s="156">
        <f>SUM(L27)</f>
        <v>0</v>
      </c>
      <c r="M28" s="123"/>
      <c r="N28" s="156">
        <f>SUM(N20,N27)</f>
        <v>-105267</v>
      </c>
      <c r="O28" s="123"/>
      <c r="P28" s="156">
        <f>SUM(P20,P27)</f>
        <v>667651</v>
      </c>
      <c r="Q28" s="123"/>
      <c r="R28" s="156">
        <f>SUM(R27)</f>
        <v>171648</v>
      </c>
      <c r="S28" s="123"/>
      <c r="T28" s="156">
        <f>SUM(T20,T27)</f>
        <v>839299</v>
      </c>
    </row>
    <row r="29" spans="1:21" s="37" customFormat="1" ht="20.5" customHeight="1" x14ac:dyDescent="0.3">
      <c r="A29" s="70"/>
      <c r="B29" s="197"/>
      <c r="C29" s="44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</row>
    <row r="30" spans="1:21" ht="20.25" customHeight="1" x14ac:dyDescent="0.3">
      <c r="A30" s="37" t="s">
        <v>137</v>
      </c>
      <c r="B30" s="56"/>
      <c r="C30" s="83"/>
      <c r="D30" s="124"/>
      <c r="E30" s="124"/>
      <c r="F30" s="124"/>
      <c r="G30" s="124"/>
      <c r="H30" s="124"/>
      <c r="I30" s="124"/>
      <c r="J30" s="124"/>
      <c r="K30" s="124"/>
      <c r="L30" s="124"/>
      <c r="M30" s="102"/>
      <c r="N30" s="124"/>
      <c r="O30" s="124"/>
      <c r="P30" s="124"/>
      <c r="Q30" s="124"/>
      <c r="R30" s="124"/>
      <c r="S30" s="124"/>
      <c r="T30" s="124"/>
    </row>
    <row r="31" spans="1:21" s="48" customFormat="1" ht="20.25" customHeight="1" x14ac:dyDescent="0.3">
      <c r="A31" s="114" t="s">
        <v>228</v>
      </c>
      <c r="B31" s="11"/>
      <c r="C31" s="98"/>
      <c r="D31" s="200">
        <v>0</v>
      </c>
      <c r="E31" s="134"/>
      <c r="F31" s="200">
        <v>0</v>
      </c>
      <c r="G31" s="134"/>
      <c r="H31" s="200">
        <v>0</v>
      </c>
      <c r="I31" s="134"/>
      <c r="J31" s="200">
        <v>0</v>
      </c>
      <c r="K31" s="134"/>
      <c r="L31" s="200">
        <v>0</v>
      </c>
      <c r="M31" s="127"/>
      <c r="N31" s="127">
        <f>'PL5-6'!D58</f>
        <v>107282</v>
      </c>
      <c r="O31" s="127"/>
      <c r="P31" s="127">
        <f>SUM(D31:N31)</f>
        <v>107282</v>
      </c>
      <c r="Q31" s="127"/>
      <c r="R31" s="127">
        <f>'PL5-6'!D59</f>
        <v>12282</v>
      </c>
      <c r="S31" s="127"/>
      <c r="T31" s="185">
        <f>SUM(P31:R31)</f>
        <v>119564</v>
      </c>
      <c r="U31" s="109">
        <f>T31-'PL5-6'!D60</f>
        <v>0</v>
      </c>
    </row>
    <row r="32" spans="1:21" s="48" customFormat="1" ht="20.25" customHeight="1" x14ac:dyDescent="0.3">
      <c r="A32" s="114" t="s">
        <v>69</v>
      </c>
      <c r="B32" s="11"/>
      <c r="C32" s="98"/>
      <c r="D32" s="200">
        <v>0</v>
      </c>
      <c r="E32" s="134"/>
      <c r="F32" s="200">
        <v>0</v>
      </c>
      <c r="G32" s="134"/>
      <c r="H32" s="200">
        <v>0</v>
      </c>
      <c r="I32" s="134"/>
      <c r="J32" s="200">
        <v>0</v>
      </c>
      <c r="K32" s="134"/>
      <c r="L32" s="200">
        <v>0</v>
      </c>
      <c r="M32" s="127"/>
      <c r="N32" s="127">
        <f>'PL5-6'!D63-'PL5-6'!D58</f>
        <v>7626</v>
      </c>
      <c r="O32" s="127"/>
      <c r="P32" s="127">
        <f>SUM(D32:N32)</f>
        <v>7626</v>
      </c>
      <c r="Q32" s="127"/>
      <c r="R32" s="127">
        <f>'PL5-6'!D64-'PL5-6'!D59</f>
        <v>1459</v>
      </c>
      <c r="S32" s="127"/>
      <c r="T32" s="183">
        <f t="shared" ref="T32" si="1">SUM(P32:R32)</f>
        <v>9085</v>
      </c>
    </row>
    <row r="33" spans="1:21" ht="20.25" customHeight="1" x14ac:dyDescent="0.3">
      <c r="A33" s="37" t="s">
        <v>138</v>
      </c>
      <c r="B33" s="163"/>
      <c r="C33" s="100"/>
      <c r="D33" s="156">
        <v>0</v>
      </c>
      <c r="E33" s="186"/>
      <c r="F33" s="156">
        <v>0</v>
      </c>
      <c r="G33" s="186"/>
      <c r="H33" s="156">
        <v>0</v>
      </c>
      <c r="I33" s="186"/>
      <c r="J33" s="156">
        <f>SUM(J31:J32)</f>
        <v>0</v>
      </c>
      <c r="K33" s="186"/>
      <c r="L33" s="156">
        <v>0</v>
      </c>
      <c r="M33" s="186"/>
      <c r="N33" s="156">
        <f>SUM(N31:N32)</f>
        <v>114908</v>
      </c>
      <c r="O33" s="127"/>
      <c r="P33" s="156">
        <f>SUM(P31:P32)</f>
        <v>114908</v>
      </c>
      <c r="Q33" s="127"/>
      <c r="R33" s="156">
        <f>SUM(R31:R32)</f>
        <v>13741</v>
      </c>
      <c r="S33" s="127"/>
      <c r="T33" s="156">
        <f>SUM(T31:T32)</f>
        <v>128649</v>
      </c>
      <c r="U33" s="111">
        <f>T33-'PL5-6'!D65</f>
        <v>0</v>
      </c>
    </row>
    <row r="34" spans="1:21" ht="20.5" customHeight="1" x14ac:dyDescent="0.3">
      <c r="A34" s="37"/>
      <c r="B34" s="163"/>
      <c r="C34" s="100"/>
      <c r="D34" s="123"/>
      <c r="E34" s="186"/>
      <c r="F34" s="123"/>
      <c r="G34" s="186"/>
      <c r="H34" s="123"/>
      <c r="I34" s="186"/>
      <c r="J34" s="123"/>
      <c r="K34" s="186"/>
      <c r="L34" s="123"/>
      <c r="M34" s="186"/>
      <c r="N34" s="184"/>
      <c r="O34" s="127"/>
      <c r="P34" s="127"/>
      <c r="Q34" s="127"/>
      <c r="R34" s="127"/>
      <c r="S34" s="127"/>
      <c r="T34" s="123"/>
    </row>
    <row r="35" spans="1:21" s="37" customFormat="1" ht="20.25" customHeight="1" thickBot="1" x14ac:dyDescent="0.35">
      <c r="A35" s="31" t="s">
        <v>195</v>
      </c>
      <c r="B35" s="68"/>
      <c r="C35" s="94"/>
      <c r="D35" s="189">
        <f>SUM(D14,D20,D27,D33)</f>
        <v>1271380</v>
      </c>
      <c r="E35" s="184"/>
      <c r="F35" s="189">
        <f>SUM(F14,F20,F27,F33)</f>
        <v>2197031</v>
      </c>
      <c r="G35" s="184"/>
      <c r="H35" s="189">
        <f>SUM(H14,H20,H27,H33)</f>
        <v>-42012</v>
      </c>
      <c r="I35" s="184"/>
      <c r="J35" s="189">
        <f>J14+J20+J27+J33</f>
        <v>14984</v>
      </c>
      <c r="K35" s="184"/>
      <c r="L35" s="189">
        <f>SUM(L14,L20,L27,L33)</f>
        <v>18000</v>
      </c>
      <c r="M35" s="184"/>
      <c r="N35" s="189">
        <f>SUM(N14,N20,N27,N33)</f>
        <v>260485</v>
      </c>
      <c r="O35" s="184"/>
      <c r="P35" s="189">
        <f>SUM(P14,P20,P27,P33)</f>
        <v>3719868</v>
      </c>
      <c r="Q35" s="184"/>
      <c r="R35" s="189">
        <f>SUM(R14,R20,R27,R33)</f>
        <v>635986</v>
      </c>
      <c r="S35" s="184"/>
      <c r="T35" s="189">
        <f>SUM(T14,T20,T27,T33)</f>
        <v>4355854</v>
      </c>
      <c r="U35" s="111">
        <f>T35-'BL 3-4'!D89</f>
        <v>0</v>
      </c>
    </row>
    <row r="36" spans="1:21" ht="20.25" customHeight="1" thickTop="1" x14ac:dyDescent="0.3"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</row>
    <row r="37" spans="1:21" s="86" customFormat="1" ht="20.25" customHeight="1" x14ac:dyDescent="0.3">
      <c r="P37" s="86">
        <f>P35-'BL 3-4'!D87</f>
        <v>0</v>
      </c>
      <c r="R37" s="86">
        <f>R35-'BL 3-4'!D88</f>
        <v>0</v>
      </c>
    </row>
    <row r="38" spans="1:21" ht="20.25" customHeight="1" x14ac:dyDescent="0.3">
      <c r="D38" s="81"/>
      <c r="F38" s="81"/>
      <c r="H38" s="81"/>
      <c r="J38" s="81"/>
      <c r="L38" s="81"/>
      <c r="N38" s="81"/>
      <c r="O38" s="81"/>
      <c r="P38" s="81"/>
      <c r="Q38" s="81"/>
      <c r="R38" s="81"/>
      <c r="S38" s="81"/>
      <c r="T38" s="81"/>
    </row>
  </sheetData>
  <mergeCells count="4">
    <mergeCell ref="D4:T4"/>
    <mergeCell ref="L5:N5"/>
    <mergeCell ref="L6:N6"/>
    <mergeCell ref="D12:T12"/>
  </mergeCells>
  <phoneticPr fontId="18" type="noConversion"/>
  <pageMargins left="0.8" right="0.6" top="0.48" bottom="0.5" header="0.5" footer="0.5"/>
  <pageSetup paperSize="9" scale="67" firstPageNumber="8" orientation="landscape" useFirstPageNumber="1" r:id="rId1"/>
  <headerFooter>
    <oddFooter>&amp;L The accompanying notes form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B2282-CC0A-4E2C-9FF4-800321D22135}">
  <sheetPr>
    <pageSetUpPr fitToPage="1"/>
  </sheetPr>
  <dimension ref="A1:O214"/>
  <sheetViews>
    <sheetView view="pageBreakPreview" topLeftCell="A7" zoomScale="90" zoomScaleNormal="80" zoomScaleSheetLayoutView="90" workbookViewId="0">
      <selection activeCell="A19" sqref="A19"/>
    </sheetView>
  </sheetViews>
  <sheetFormatPr defaultColWidth="9.1796875" defaultRowHeight="20.25" customHeight="1" x14ac:dyDescent="0.3"/>
  <cols>
    <col min="1" max="1" width="52.81640625" style="4" customWidth="1"/>
    <col min="2" max="2" width="6.54296875" style="58" customWidth="1"/>
    <col min="3" max="3" width="1.81640625" style="1" customWidth="1"/>
    <col min="4" max="4" width="13.90625" style="1" customWidth="1"/>
    <col min="5" max="5" width="1.81640625" style="1" customWidth="1"/>
    <col min="6" max="6" width="15.54296875" style="1" bestFit="1" customWidth="1"/>
    <col min="7" max="7" width="1.81640625" style="1" customWidth="1"/>
    <col min="8" max="8" width="13.90625" style="1" customWidth="1"/>
    <col min="9" max="9" width="1.81640625" style="1" customWidth="1"/>
    <col min="10" max="10" width="13.90625" style="1" customWidth="1"/>
    <col min="11" max="11" width="1.81640625" style="9" customWidth="1"/>
    <col min="12" max="12" width="13.90625" style="9" customWidth="1"/>
    <col min="13" max="13" width="1.81640625" style="1" customWidth="1"/>
    <col min="14" max="14" width="16.90625" style="9" customWidth="1"/>
    <col min="15" max="16384" width="9.1796875" style="1"/>
  </cols>
  <sheetData>
    <row r="1" spans="1:14" s="6" customFormat="1" ht="20.25" customHeight="1" x14ac:dyDescent="0.4">
      <c r="A1" s="5" t="s">
        <v>78</v>
      </c>
      <c r="B1" s="63"/>
      <c r="K1" s="15"/>
      <c r="L1" s="15"/>
      <c r="N1" s="15"/>
    </row>
    <row r="2" spans="1:14" s="8" customFormat="1" ht="20.25" customHeight="1" x14ac:dyDescent="0.35">
      <c r="A2" s="7" t="s">
        <v>136</v>
      </c>
      <c r="B2" s="64"/>
      <c r="K2" s="16"/>
      <c r="L2" s="16"/>
      <c r="N2" s="16"/>
    </row>
    <row r="3" spans="1:14" s="8" customFormat="1" ht="20.25" customHeight="1" x14ac:dyDescent="0.35">
      <c r="A3" s="7"/>
      <c r="B3" s="64"/>
      <c r="K3" s="16"/>
      <c r="L3" s="16"/>
      <c r="N3" s="16"/>
    </row>
    <row r="4" spans="1:14" s="2" customFormat="1" ht="18.75" customHeight="1" x14ac:dyDescent="0.3">
      <c r="A4" s="59"/>
      <c r="B4" s="58"/>
      <c r="C4" s="58"/>
      <c r="D4" s="248" t="s">
        <v>37</v>
      </c>
      <c r="E4" s="248"/>
      <c r="F4" s="248"/>
      <c r="G4" s="248"/>
      <c r="H4" s="248"/>
      <c r="I4" s="248"/>
      <c r="J4" s="248"/>
      <c r="K4" s="248"/>
      <c r="L4" s="248"/>
      <c r="M4" s="248"/>
      <c r="N4" s="248"/>
    </row>
    <row r="5" spans="1:14" s="2" customFormat="1" ht="18.75" customHeight="1" x14ac:dyDescent="0.3">
      <c r="A5" s="34"/>
      <c r="B5" s="56"/>
      <c r="C5" s="10"/>
      <c r="E5" s="10"/>
      <c r="F5" s="26"/>
      <c r="G5" s="10"/>
      <c r="H5" s="26"/>
      <c r="I5" s="26"/>
      <c r="J5" s="249" t="s">
        <v>42</v>
      </c>
      <c r="K5" s="250"/>
      <c r="L5" s="250"/>
      <c r="M5" s="26"/>
      <c r="N5" s="10"/>
    </row>
    <row r="6" spans="1:14" s="2" customFormat="1" ht="18.75" customHeight="1" x14ac:dyDescent="0.3">
      <c r="A6" s="65"/>
      <c r="B6" s="56"/>
      <c r="C6" s="10"/>
      <c r="D6" s="10" t="s">
        <v>32</v>
      </c>
      <c r="E6" s="10"/>
      <c r="G6" s="10"/>
      <c r="J6" s="196"/>
      <c r="K6" s="10"/>
      <c r="L6" s="196"/>
      <c r="M6" s="10"/>
      <c r="N6" s="196"/>
    </row>
    <row r="7" spans="1:14" s="2" customFormat="1" ht="18.75" customHeight="1" x14ac:dyDescent="0.3">
      <c r="A7" s="65"/>
      <c r="B7" s="56"/>
      <c r="C7" s="10"/>
      <c r="D7" s="192" t="s">
        <v>123</v>
      </c>
      <c r="E7" s="10"/>
      <c r="F7" s="192" t="s">
        <v>43</v>
      </c>
      <c r="G7" s="10"/>
      <c r="J7" s="196" t="s">
        <v>48</v>
      </c>
      <c r="K7" s="10"/>
      <c r="M7" s="10"/>
      <c r="N7" s="192" t="s">
        <v>29</v>
      </c>
    </row>
    <row r="8" spans="1:14" s="2" customFormat="1" ht="18.75" customHeight="1" x14ac:dyDescent="0.35">
      <c r="A8" s="66"/>
      <c r="B8" s="56" t="s">
        <v>2</v>
      </c>
      <c r="C8" s="10"/>
      <c r="D8" s="10" t="s">
        <v>31</v>
      </c>
      <c r="E8" s="10"/>
      <c r="F8" s="192" t="s">
        <v>125</v>
      </c>
      <c r="G8" s="10"/>
      <c r="H8" s="192" t="s">
        <v>85</v>
      </c>
      <c r="I8" s="10"/>
      <c r="J8" s="60" t="s">
        <v>44</v>
      </c>
      <c r="K8" s="10"/>
      <c r="L8" s="196" t="s">
        <v>45</v>
      </c>
      <c r="M8" s="10"/>
      <c r="N8" s="192" t="s">
        <v>28</v>
      </c>
    </row>
    <row r="9" spans="1:14" s="2" customFormat="1" ht="18.75" customHeight="1" x14ac:dyDescent="0.3">
      <c r="A9" s="67"/>
      <c r="B9" s="68"/>
      <c r="C9" s="68"/>
      <c r="D9" s="240" t="s">
        <v>131</v>
      </c>
      <c r="E9" s="240"/>
      <c r="F9" s="240"/>
      <c r="G9" s="240"/>
      <c r="H9" s="240"/>
      <c r="I9" s="240"/>
      <c r="J9" s="240"/>
      <c r="K9" s="240"/>
      <c r="L9" s="240"/>
      <c r="M9" s="240"/>
      <c r="N9" s="240"/>
    </row>
    <row r="10" spans="1:14" s="2" customFormat="1" ht="18.75" customHeight="1" x14ac:dyDescent="0.3">
      <c r="A10" s="31" t="s">
        <v>191</v>
      </c>
      <c r="B10" s="68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</row>
    <row r="11" spans="1:14" s="2" customFormat="1" ht="18.75" customHeight="1" x14ac:dyDescent="0.3">
      <c r="A11" s="103" t="s">
        <v>152</v>
      </c>
      <c r="B11" s="68"/>
      <c r="C11" s="191"/>
      <c r="D11" s="195">
        <v>1005000</v>
      </c>
      <c r="E11" s="191"/>
      <c r="F11" s="195">
        <v>348597</v>
      </c>
      <c r="G11" s="191"/>
      <c r="H11" s="138">
        <v>18010</v>
      </c>
      <c r="I11" s="191"/>
      <c r="J11" s="195">
        <v>13800</v>
      </c>
      <c r="K11" s="191"/>
      <c r="L11" s="195">
        <v>181232</v>
      </c>
      <c r="M11" s="191"/>
      <c r="N11" s="195">
        <f>SUM(D11:L11)</f>
        <v>1566639</v>
      </c>
    </row>
    <row r="12" spans="1:14" ht="18.75" customHeight="1" x14ac:dyDescent="0.3">
      <c r="A12" s="31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88"/>
    </row>
    <row r="13" spans="1:14" s="54" customFormat="1" ht="18.75" customHeight="1" x14ac:dyDescent="0.3">
      <c r="A13" s="30" t="s">
        <v>40</v>
      </c>
      <c r="B13" s="58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88"/>
    </row>
    <row r="14" spans="1:14" s="69" customFormat="1" ht="18.75" customHeight="1" x14ac:dyDescent="0.3">
      <c r="A14" s="70" t="s">
        <v>227</v>
      </c>
      <c r="B14" s="5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88"/>
    </row>
    <row r="15" spans="1:14" s="70" customFormat="1" ht="18.75" customHeight="1" x14ac:dyDescent="0.3">
      <c r="A15" s="46" t="s">
        <v>156</v>
      </c>
      <c r="B15" s="121" t="s">
        <v>229</v>
      </c>
      <c r="C15" s="109"/>
      <c r="D15" s="200">
        <v>21505</v>
      </c>
      <c r="E15" s="102"/>
      <c r="F15" s="200">
        <v>21505</v>
      </c>
      <c r="G15" s="109"/>
      <c r="H15" s="87">
        <v>0</v>
      </c>
      <c r="I15" s="109"/>
      <c r="J15" s="200">
        <v>0</v>
      </c>
      <c r="K15" s="109"/>
      <c r="L15" s="200">
        <v>0</v>
      </c>
      <c r="M15" s="109"/>
      <c r="N15" s="109">
        <f>SUM(D15:L15)</f>
        <v>43010</v>
      </c>
    </row>
    <row r="16" spans="1:14" s="69" customFormat="1" ht="18.75" customHeight="1" x14ac:dyDescent="0.3">
      <c r="A16" s="158" t="s">
        <v>108</v>
      </c>
      <c r="B16" s="121" t="s">
        <v>155</v>
      </c>
      <c r="C16" s="109"/>
      <c r="D16" s="200">
        <v>0</v>
      </c>
      <c r="E16" s="102"/>
      <c r="F16" s="200">
        <v>0</v>
      </c>
      <c r="G16" s="109"/>
      <c r="H16" s="200">
        <v>3006</v>
      </c>
      <c r="I16" s="109"/>
      <c r="J16" s="200">
        <v>0</v>
      </c>
      <c r="K16" s="109"/>
      <c r="L16" s="200">
        <v>0</v>
      </c>
      <c r="M16" s="109"/>
      <c r="N16" s="109">
        <f>SUM(D16:L16)</f>
        <v>3006</v>
      </c>
    </row>
    <row r="17" spans="1:15" s="61" customFormat="1" ht="18.75" customHeight="1" x14ac:dyDescent="0.3">
      <c r="A17" s="96" t="s">
        <v>226</v>
      </c>
      <c r="B17" s="57"/>
      <c r="C17" s="117"/>
      <c r="D17" s="156">
        <f>SUM(D15:D16)</f>
        <v>21505</v>
      </c>
      <c r="E17" s="123"/>
      <c r="F17" s="156">
        <f>SUM(F15:F16)</f>
        <v>21505</v>
      </c>
      <c r="G17" s="117"/>
      <c r="H17" s="156">
        <f>SUM(H15:H16)</f>
        <v>3006</v>
      </c>
      <c r="I17" s="115"/>
      <c r="J17" s="156">
        <f>SUM(J15:J16)</f>
        <v>0</v>
      </c>
      <c r="K17" s="115"/>
      <c r="L17" s="156">
        <f>SUM(L15:L16)</f>
        <v>0</v>
      </c>
      <c r="M17" s="115"/>
      <c r="N17" s="110">
        <f>SUM(D17:L17)</f>
        <v>46016</v>
      </c>
    </row>
    <row r="18" spans="1:15" s="61" customFormat="1" ht="18.75" customHeight="1" x14ac:dyDescent="0.3">
      <c r="A18" s="31" t="s">
        <v>56</v>
      </c>
      <c r="B18" s="57"/>
      <c r="C18" s="117"/>
      <c r="D18" s="167">
        <f>D17</f>
        <v>21505</v>
      </c>
      <c r="E18" s="123"/>
      <c r="F18" s="167">
        <f>F17</f>
        <v>21505</v>
      </c>
      <c r="G18" s="117"/>
      <c r="H18" s="119">
        <f>H17</f>
        <v>3006</v>
      </c>
      <c r="I18" s="115"/>
      <c r="J18" s="99">
        <f>J17</f>
        <v>0</v>
      </c>
      <c r="K18" s="115"/>
      <c r="L18" s="122">
        <f>L17</f>
        <v>0</v>
      </c>
      <c r="M18" s="115"/>
      <c r="N18" s="120">
        <f>N17</f>
        <v>46016</v>
      </c>
    </row>
    <row r="19" spans="1:15" s="61" customFormat="1" ht="18.75" customHeight="1" x14ac:dyDescent="0.3">
      <c r="A19" s="37"/>
      <c r="B19" s="57"/>
      <c r="C19" s="101"/>
      <c r="D19" s="123"/>
      <c r="E19" s="123"/>
      <c r="F19" s="123"/>
      <c r="G19" s="101"/>
      <c r="H19" s="101"/>
      <c r="I19" s="88"/>
      <c r="J19" s="88"/>
      <c r="K19" s="88"/>
      <c r="L19" s="101"/>
      <c r="M19" s="88"/>
      <c r="N19" s="88"/>
    </row>
    <row r="20" spans="1:15" s="61" customFormat="1" ht="18.75" customHeight="1" x14ac:dyDescent="0.3">
      <c r="A20" s="37" t="s">
        <v>137</v>
      </c>
      <c r="B20" s="57"/>
      <c r="D20" s="212"/>
      <c r="E20" s="212"/>
      <c r="F20" s="212"/>
      <c r="O20" s="109"/>
    </row>
    <row r="21" spans="1:15" s="61" customFormat="1" ht="18.75" customHeight="1" x14ac:dyDescent="0.3">
      <c r="A21" s="95" t="s">
        <v>145</v>
      </c>
      <c r="B21" s="57"/>
      <c r="C21" s="87"/>
      <c r="D21" s="200">
        <v>0</v>
      </c>
      <c r="E21" s="134"/>
      <c r="F21" s="200">
        <v>0</v>
      </c>
      <c r="G21" s="98"/>
      <c r="H21" s="200">
        <v>0</v>
      </c>
      <c r="I21" s="98"/>
      <c r="J21" s="200">
        <v>0</v>
      </c>
      <c r="K21" s="73"/>
      <c r="L21" s="109">
        <v>34138</v>
      </c>
      <c r="M21" s="73"/>
      <c r="N21" s="109">
        <f>SUM(D21:L21)</f>
        <v>34138</v>
      </c>
      <c r="O21" s="109"/>
    </row>
    <row r="22" spans="1:15" s="61" customFormat="1" ht="18.75" customHeight="1" x14ac:dyDescent="0.3">
      <c r="A22" s="95" t="s">
        <v>109</v>
      </c>
      <c r="B22" s="57"/>
      <c r="C22" s="87"/>
      <c r="D22" s="200">
        <v>0</v>
      </c>
      <c r="E22" s="134"/>
      <c r="F22" s="200">
        <v>0</v>
      </c>
      <c r="G22" s="98"/>
      <c r="H22" s="200">
        <v>0</v>
      </c>
      <c r="I22" s="98"/>
      <c r="J22" s="200">
        <v>0</v>
      </c>
      <c r="K22" s="73"/>
      <c r="L22" s="87">
        <v>0</v>
      </c>
      <c r="M22" s="73"/>
      <c r="N22" s="87">
        <f>SUM(D22:L22)</f>
        <v>0</v>
      </c>
      <c r="O22" s="109"/>
    </row>
    <row r="23" spans="1:15" ht="18.75" customHeight="1" x14ac:dyDescent="0.3">
      <c r="A23" s="37" t="s">
        <v>138</v>
      </c>
      <c r="B23" s="56"/>
      <c r="C23" s="101"/>
      <c r="D23" s="156">
        <f>SUM(D21:D22)</f>
        <v>0</v>
      </c>
      <c r="E23" s="123"/>
      <c r="F23" s="156">
        <f>SUM(F21:F22)</f>
        <v>0</v>
      </c>
      <c r="G23" s="101"/>
      <c r="H23" s="156">
        <f>SUM(H21:H22)</f>
        <v>0</v>
      </c>
      <c r="I23" s="101"/>
      <c r="J23" s="156">
        <f>SUM(J21:J21)</f>
        <v>0</v>
      </c>
      <c r="K23" s="88"/>
      <c r="L23" s="110">
        <f>SUM(L21:L22)</f>
        <v>34138</v>
      </c>
      <c r="M23" s="88"/>
      <c r="N23" s="110">
        <f>SUM(N21:N22)</f>
        <v>34138</v>
      </c>
      <c r="O23" s="109"/>
    </row>
    <row r="24" spans="1:15" ht="18.75" customHeight="1" x14ac:dyDescent="0.3">
      <c r="A24" s="31"/>
      <c r="B24" s="56"/>
      <c r="O24" s="109"/>
    </row>
    <row r="25" spans="1:15" s="61" customFormat="1" ht="18.75" customHeight="1" thickBot="1" x14ac:dyDescent="0.35">
      <c r="A25" s="31" t="s">
        <v>192</v>
      </c>
      <c r="B25" s="68"/>
      <c r="C25" s="41"/>
      <c r="D25" s="29">
        <f>SUM(D11,D17,D23)</f>
        <v>1026505</v>
      </c>
      <c r="E25" s="41"/>
      <c r="F25" s="29">
        <f>SUM(F11,F17,F23)</f>
        <v>370102</v>
      </c>
      <c r="G25" s="41"/>
      <c r="H25" s="29">
        <f>SUM(H11,H17,H23)</f>
        <v>21016</v>
      </c>
      <c r="I25" s="41"/>
      <c r="J25" s="29">
        <f>SUM(J11,J17,J23)</f>
        <v>13800</v>
      </c>
      <c r="K25" s="41"/>
      <c r="L25" s="227">
        <f>SUM(L11,L17,L23)</f>
        <v>215370</v>
      </c>
      <c r="M25" s="41"/>
      <c r="N25" s="227">
        <f>SUM(D25:L25)</f>
        <v>1646793</v>
      </c>
      <c r="O25" s="109"/>
    </row>
    <row r="26" spans="1:15" s="61" customFormat="1" ht="20.25" customHeight="1" thickTop="1" x14ac:dyDescent="0.3">
      <c r="A26" s="3"/>
      <c r="B26" s="57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88"/>
    </row>
    <row r="27" spans="1:15" ht="20.25" customHeight="1" x14ac:dyDescent="0.3">
      <c r="C27" s="84"/>
      <c r="D27" s="84"/>
      <c r="E27" s="84"/>
      <c r="F27" s="84"/>
      <c r="G27" s="84"/>
      <c r="H27" s="84"/>
      <c r="I27" s="84"/>
      <c r="J27" s="84"/>
      <c r="K27" s="85"/>
      <c r="L27" s="85"/>
      <c r="M27" s="84"/>
      <c r="N27" s="85"/>
    </row>
    <row r="28" spans="1:15" ht="20.25" customHeight="1" x14ac:dyDescent="0.3">
      <c r="D28" s="84"/>
      <c r="F28" s="84"/>
      <c r="H28" s="84"/>
      <c r="J28" s="84"/>
      <c r="L28" s="85"/>
      <c r="N28" s="85"/>
    </row>
    <row r="85" spans="1:1" ht="20.25" customHeight="1" x14ac:dyDescent="0.3">
      <c r="A85" s="19"/>
    </row>
    <row r="140" spans="1:15" s="58" customFormat="1" ht="20.25" customHeight="1" x14ac:dyDescent="0.3">
      <c r="A140" s="4" t="s">
        <v>51</v>
      </c>
      <c r="C140" s="1"/>
      <c r="D140" s="1"/>
      <c r="E140" s="1"/>
      <c r="F140" s="1"/>
      <c r="G140" s="1"/>
      <c r="H140" s="1"/>
      <c r="I140" s="1"/>
      <c r="J140" s="1"/>
      <c r="K140" s="9"/>
      <c r="L140" s="9"/>
      <c r="M140" s="1"/>
      <c r="N140" s="9"/>
      <c r="O140" s="1"/>
    </row>
    <row r="213" spans="1:15" s="58" customFormat="1" ht="20.25" customHeight="1" x14ac:dyDescent="0.3">
      <c r="A213" s="4" t="s">
        <v>52</v>
      </c>
      <c r="C213" s="1"/>
      <c r="D213" s="1"/>
      <c r="E213" s="1"/>
      <c r="F213" s="1"/>
      <c r="G213" s="1"/>
      <c r="H213" s="1"/>
      <c r="I213" s="1"/>
      <c r="J213" s="1"/>
      <c r="K213" s="9"/>
      <c r="L213" s="9"/>
      <c r="M213" s="1"/>
      <c r="N213" s="9"/>
      <c r="O213" s="1"/>
    </row>
    <row r="214" spans="1:15" s="58" customFormat="1" ht="20.25" customHeight="1" x14ac:dyDescent="0.3">
      <c r="A214" s="4" t="s">
        <v>49</v>
      </c>
      <c r="C214" s="1"/>
      <c r="D214" s="1"/>
      <c r="E214" s="1"/>
      <c r="F214" s="1"/>
      <c r="G214" s="1"/>
      <c r="H214" s="1"/>
      <c r="I214" s="1"/>
      <c r="J214" s="1"/>
      <c r="K214" s="9"/>
      <c r="L214" s="9"/>
      <c r="M214" s="1"/>
      <c r="N214" s="9"/>
      <c r="O214" s="1"/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3" firstPageNumber="9" orientation="landscape" useFirstPageNumber="1" r:id="rId1"/>
  <headerFooter>
    <oddFooter>&amp;L   The accompanying notes form an integral part of the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15"/>
  <sheetViews>
    <sheetView view="pageBreakPreview" topLeftCell="A10" zoomScale="90" zoomScaleNormal="80" zoomScaleSheetLayoutView="90" workbookViewId="0">
      <selection activeCell="A19" sqref="A19"/>
    </sheetView>
  </sheetViews>
  <sheetFormatPr defaultColWidth="9.1796875" defaultRowHeight="20.25" customHeight="1" x14ac:dyDescent="0.3"/>
  <cols>
    <col min="1" max="1" width="52.81640625" style="4" customWidth="1"/>
    <col min="2" max="2" width="6.54296875" style="58" customWidth="1"/>
    <col min="3" max="3" width="1.81640625" style="1" customWidth="1"/>
    <col min="4" max="4" width="13.90625" style="1" customWidth="1"/>
    <col min="5" max="5" width="1.81640625" style="1" customWidth="1"/>
    <col min="6" max="6" width="15.54296875" style="1" bestFit="1" customWidth="1"/>
    <col min="7" max="7" width="1.81640625" style="1" customWidth="1"/>
    <col min="8" max="8" width="13.90625" style="1" customWidth="1"/>
    <col min="9" max="9" width="1.81640625" style="1" customWidth="1"/>
    <col min="10" max="10" width="13.90625" style="1" customWidth="1"/>
    <col min="11" max="11" width="1.81640625" style="9" customWidth="1"/>
    <col min="12" max="12" width="13.90625" style="9" customWidth="1"/>
    <col min="13" max="13" width="1.81640625" style="1" customWidth="1"/>
    <col min="14" max="14" width="13.90625" style="9" customWidth="1"/>
    <col min="15" max="16384" width="9.1796875" style="1"/>
  </cols>
  <sheetData>
    <row r="1" spans="1:14" s="6" customFormat="1" ht="20.25" customHeight="1" x14ac:dyDescent="0.4">
      <c r="A1" s="5" t="s">
        <v>78</v>
      </c>
      <c r="B1" s="63"/>
      <c r="K1" s="15"/>
      <c r="L1" s="15"/>
      <c r="N1" s="15"/>
    </row>
    <row r="2" spans="1:14" s="8" customFormat="1" ht="20.25" customHeight="1" x14ac:dyDescent="0.35">
      <c r="A2" s="7" t="s">
        <v>136</v>
      </c>
      <c r="B2" s="64"/>
      <c r="K2" s="16"/>
      <c r="L2" s="16"/>
      <c r="N2" s="16"/>
    </row>
    <row r="3" spans="1:14" s="8" customFormat="1" ht="20.25" customHeight="1" x14ac:dyDescent="0.35">
      <c r="A3" s="7"/>
      <c r="B3" s="64"/>
      <c r="K3" s="16"/>
      <c r="L3" s="16"/>
      <c r="N3" s="16"/>
    </row>
    <row r="4" spans="1:14" s="2" customFormat="1" ht="18.75" customHeight="1" x14ac:dyDescent="0.3">
      <c r="A4" s="59"/>
      <c r="B4" s="58"/>
      <c r="C4" s="58"/>
      <c r="D4" s="248" t="s">
        <v>37</v>
      </c>
      <c r="E4" s="248"/>
      <c r="F4" s="248"/>
      <c r="G4" s="248"/>
      <c r="H4" s="248"/>
      <c r="I4" s="248"/>
      <c r="J4" s="248"/>
      <c r="K4" s="248"/>
      <c r="L4" s="248"/>
      <c r="M4" s="248"/>
      <c r="N4" s="248"/>
    </row>
    <row r="5" spans="1:14" s="2" customFormat="1" ht="18.75" customHeight="1" x14ac:dyDescent="0.3">
      <c r="A5" s="34"/>
      <c r="B5" s="56"/>
      <c r="C5" s="10"/>
      <c r="E5" s="10"/>
      <c r="F5" s="26"/>
      <c r="G5" s="10"/>
      <c r="H5" s="26"/>
      <c r="I5" s="26"/>
      <c r="J5" s="249" t="s">
        <v>42</v>
      </c>
      <c r="K5" s="250"/>
      <c r="L5" s="250"/>
      <c r="M5" s="26"/>
      <c r="N5" s="10"/>
    </row>
    <row r="6" spans="1:14" s="2" customFormat="1" ht="18.75" customHeight="1" x14ac:dyDescent="0.3">
      <c r="A6" s="65"/>
      <c r="B6" s="56"/>
      <c r="C6" s="10"/>
      <c r="D6" s="10" t="s">
        <v>32</v>
      </c>
      <c r="E6" s="10"/>
      <c r="G6" s="10"/>
      <c r="J6" s="42"/>
      <c r="K6" s="10"/>
      <c r="L6" s="42"/>
      <c r="M6" s="10"/>
      <c r="N6" s="42"/>
    </row>
    <row r="7" spans="1:14" s="2" customFormat="1" ht="18.75" customHeight="1" x14ac:dyDescent="0.3">
      <c r="A7" s="65"/>
      <c r="B7" s="56"/>
      <c r="C7" s="10"/>
      <c r="D7" s="190" t="s">
        <v>123</v>
      </c>
      <c r="E7" s="10"/>
      <c r="F7" s="177" t="s">
        <v>43</v>
      </c>
      <c r="G7" s="10"/>
      <c r="J7" s="42" t="s">
        <v>48</v>
      </c>
      <c r="K7" s="10"/>
      <c r="M7" s="10"/>
      <c r="N7" s="38" t="s">
        <v>29</v>
      </c>
    </row>
    <row r="8" spans="1:14" s="2" customFormat="1" ht="18.75" customHeight="1" x14ac:dyDescent="0.35">
      <c r="A8" s="66"/>
      <c r="B8" s="56" t="s">
        <v>2</v>
      </c>
      <c r="C8" s="10"/>
      <c r="D8" s="10" t="s">
        <v>31</v>
      </c>
      <c r="E8" s="10"/>
      <c r="F8" s="177" t="s">
        <v>125</v>
      </c>
      <c r="G8" s="10"/>
      <c r="H8" s="161" t="s">
        <v>85</v>
      </c>
      <c r="I8" s="10"/>
      <c r="J8" s="60" t="s">
        <v>44</v>
      </c>
      <c r="K8" s="10"/>
      <c r="L8" s="42" t="s">
        <v>45</v>
      </c>
      <c r="M8" s="10"/>
      <c r="N8" s="38" t="s">
        <v>28</v>
      </c>
    </row>
    <row r="9" spans="1:14" s="2" customFormat="1" ht="18.75" customHeight="1" x14ac:dyDescent="0.3">
      <c r="A9" s="67"/>
      <c r="B9" s="68"/>
      <c r="C9" s="68"/>
      <c r="D9" s="240" t="s">
        <v>131</v>
      </c>
      <c r="E9" s="240"/>
      <c r="F9" s="240"/>
      <c r="G9" s="240"/>
      <c r="H9" s="240"/>
      <c r="I9" s="240"/>
      <c r="J9" s="240"/>
      <c r="K9" s="240"/>
      <c r="L9" s="240"/>
      <c r="M9" s="240"/>
      <c r="N9" s="240"/>
    </row>
    <row r="10" spans="1:14" s="2" customFormat="1" ht="18.75" customHeight="1" x14ac:dyDescent="0.3">
      <c r="A10" s="31" t="s">
        <v>193</v>
      </c>
      <c r="B10" s="68"/>
      <c r="C10" s="145"/>
      <c r="D10" s="17"/>
      <c r="E10" s="17"/>
      <c r="F10" s="17"/>
      <c r="G10" s="160"/>
      <c r="H10" s="160"/>
      <c r="I10" s="17"/>
      <c r="J10" s="17"/>
      <c r="K10" s="17"/>
      <c r="L10" s="17"/>
      <c r="M10" s="17"/>
      <c r="N10" s="17"/>
    </row>
    <row r="11" spans="1:14" s="2" customFormat="1" ht="18.75" customHeight="1" x14ac:dyDescent="0.3">
      <c r="A11" s="103" t="s">
        <v>194</v>
      </c>
      <c r="B11" s="68"/>
      <c r="C11" s="149"/>
      <c r="D11" s="162">
        <v>1201380</v>
      </c>
      <c r="E11" s="149"/>
      <c r="F11" s="162">
        <v>1497031</v>
      </c>
      <c r="G11" s="160"/>
      <c r="H11" s="138">
        <v>12066</v>
      </c>
      <c r="I11" s="149"/>
      <c r="J11" s="162">
        <v>18000</v>
      </c>
      <c r="K11" s="149"/>
      <c r="L11" s="162">
        <v>195645</v>
      </c>
      <c r="M11" s="149"/>
      <c r="N11" s="162">
        <v>2924122</v>
      </c>
    </row>
    <row r="12" spans="1:14" ht="18.75" customHeight="1" x14ac:dyDescent="0.3">
      <c r="A12" s="31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88"/>
    </row>
    <row r="13" spans="1:14" s="54" customFormat="1" ht="18.75" customHeight="1" x14ac:dyDescent="0.3">
      <c r="A13" s="30" t="s">
        <v>40</v>
      </c>
      <c r="B13" s="58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88"/>
    </row>
    <row r="14" spans="1:14" s="69" customFormat="1" ht="18.75" customHeight="1" x14ac:dyDescent="0.3">
      <c r="A14" s="70" t="s">
        <v>227</v>
      </c>
      <c r="B14" s="5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88"/>
    </row>
    <row r="15" spans="1:14" s="69" customFormat="1" ht="18.75" customHeight="1" x14ac:dyDescent="0.3">
      <c r="A15" s="158" t="s">
        <v>182</v>
      </c>
      <c r="B15" s="58">
        <v>9</v>
      </c>
      <c r="C15" s="73"/>
      <c r="D15" s="73">
        <v>70000</v>
      </c>
      <c r="E15" s="73"/>
      <c r="F15" s="73">
        <v>700000</v>
      </c>
      <c r="G15" s="73"/>
      <c r="H15" s="98">
        <v>0</v>
      </c>
      <c r="I15" s="98"/>
      <c r="J15" s="98">
        <v>0</v>
      </c>
      <c r="K15" s="98"/>
      <c r="L15" s="98">
        <v>0</v>
      </c>
      <c r="M15" s="73"/>
      <c r="N15" s="109">
        <f>SUM(D15:L15)</f>
        <v>770000</v>
      </c>
    </row>
    <row r="16" spans="1:14" s="69" customFormat="1" ht="18.75" customHeight="1" x14ac:dyDescent="0.3">
      <c r="A16" s="114" t="s">
        <v>110</v>
      </c>
      <c r="B16" s="121">
        <v>10</v>
      </c>
      <c r="C16" s="109"/>
      <c r="D16" s="200">
        <v>0</v>
      </c>
      <c r="E16" s="109"/>
      <c r="F16" s="200">
        <v>0</v>
      </c>
      <c r="G16" s="109"/>
      <c r="H16" s="233">
        <v>2918</v>
      </c>
      <c r="I16" s="109"/>
      <c r="J16" s="200">
        <v>0</v>
      </c>
      <c r="K16" s="109"/>
      <c r="L16" s="200">
        <v>0</v>
      </c>
      <c r="M16" s="109"/>
      <c r="N16" s="109">
        <f>SUM(D16:L16)</f>
        <v>2918</v>
      </c>
    </row>
    <row r="17" spans="1:15" s="61" customFormat="1" ht="18.75" customHeight="1" x14ac:dyDescent="0.3">
      <c r="A17" s="96" t="s">
        <v>226</v>
      </c>
      <c r="B17" s="57"/>
      <c r="C17" s="117"/>
      <c r="D17" s="156">
        <f>SUM(D15:D16)</f>
        <v>70000</v>
      </c>
      <c r="E17" s="117"/>
      <c r="F17" s="156">
        <f>SUM(F15:F16)</f>
        <v>700000</v>
      </c>
      <c r="G17" s="117"/>
      <c r="H17" s="156">
        <f>SUM(H15:H16)</f>
        <v>2918</v>
      </c>
      <c r="I17" s="115"/>
      <c r="J17" s="156">
        <f>SUM(J15:J16)</f>
        <v>0</v>
      </c>
      <c r="K17" s="115"/>
      <c r="L17" s="156">
        <f>SUM(L15:L16)</f>
        <v>0</v>
      </c>
      <c r="M17" s="115"/>
      <c r="N17" s="156">
        <f>SUM(N15:N16)</f>
        <v>772918</v>
      </c>
    </row>
    <row r="18" spans="1:15" s="61" customFormat="1" ht="18.75" customHeight="1" x14ac:dyDescent="0.3">
      <c r="A18" s="31" t="s">
        <v>56</v>
      </c>
      <c r="B18" s="57"/>
      <c r="C18" s="117"/>
      <c r="D18" s="119">
        <f>D17</f>
        <v>70000</v>
      </c>
      <c r="E18" s="117"/>
      <c r="F18" s="119">
        <f>F17</f>
        <v>700000</v>
      </c>
      <c r="G18" s="117"/>
      <c r="H18" s="119">
        <f>H17</f>
        <v>2918</v>
      </c>
      <c r="I18" s="115"/>
      <c r="J18" s="156">
        <f>J17</f>
        <v>0</v>
      </c>
      <c r="K18" s="115"/>
      <c r="L18" s="156">
        <f>L17</f>
        <v>0</v>
      </c>
      <c r="M18" s="115"/>
      <c r="N18" s="119">
        <f>N17</f>
        <v>772918</v>
      </c>
    </row>
    <row r="19" spans="1:15" s="61" customFormat="1" ht="18.75" customHeight="1" x14ac:dyDescent="0.3">
      <c r="A19" s="37"/>
      <c r="B19" s="57"/>
      <c r="C19" s="101"/>
      <c r="D19" s="101"/>
      <c r="E19" s="101"/>
      <c r="F19" s="101"/>
      <c r="G19" s="101"/>
      <c r="H19" s="101"/>
      <c r="I19" s="88"/>
      <c r="J19" s="88"/>
      <c r="K19" s="88"/>
      <c r="L19" s="101"/>
      <c r="M19" s="88"/>
      <c r="N19" s="88"/>
    </row>
    <row r="20" spans="1:15" s="61" customFormat="1" ht="18.75" customHeight="1" x14ac:dyDescent="0.3">
      <c r="A20" s="37" t="s">
        <v>137</v>
      </c>
      <c r="B20" s="57"/>
      <c r="O20" s="109"/>
    </row>
    <row r="21" spans="1:15" s="61" customFormat="1" ht="18.75" customHeight="1" x14ac:dyDescent="0.3">
      <c r="A21" s="95" t="s">
        <v>145</v>
      </c>
      <c r="B21" s="57"/>
      <c r="C21" s="87"/>
      <c r="D21" s="200">
        <v>0</v>
      </c>
      <c r="E21" s="98"/>
      <c r="F21" s="200">
        <v>0</v>
      </c>
      <c r="G21" s="98"/>
      <c r="H21" s="200">
        <v>0</v>
      </c>
      <c r="I21" s="98"/>
      <c r="J21" s="200">
        <v>0</v>
      </c>
      <c r="K21" s="73"/>
      <c r="L21" s="134">
        <f>'PL5-6'!H35</f>
        <v>721056</v>
      </c>
      <c r="M21" s="73"/>
      <c r="N21" s="134">
        <f>SUM(D21:L21)</f>
        <v>721056</v>
      </c>
      <c r="O21" s="109"/>
    </row>
    <row r="22" spans="1:15" s="61" customFormat="1" ht="18.75" customHeight="1" x14ac:dyDescent="0.3">
      <c r="A22" s="95" t="s">
        <v>109</v>
      </c>
      <c r="B22" s="57"/>
      <c r="C22" s="87"/>
      <c r="D22" s="200">
        <v>0</v>
      </c>
      <c r="E22" s="98"/>
      <c r="F22" s="200">
        <v>0</v>
      </c>
      <c r="G22" s="98"/>
      <c r="H22" s="200">
        <v>0</v>
      </c>
      <c r="I22" s="98"/>
      <c r="J22" s="200">
        <v>0</v>
      </c>
      <c r="K22" s="73"/>
      <c r="L22" s="134">
        <f>'PL5-6'!H44</f>
        <v>1681</v>
      </c>
      <c r="M22" s="73"/>
      <c r="N22" s="134">
        <f>SUM(D22:L22)</f>
        <v>1681</v>
      </c>
      <c r="O22" s="109"/>
    </row>
    <row r="23" spans="1:15" ht="18.75" customHeight="1" x14ac:dyDescent="0.3">
      <c r="A23" s="37" t="s">
        <v>138</v>
      </c>
      <c r="B23" s="56"/>
      <c r="C23" s="101"/>
      <c r="D23" s="156">
        <f>SUM(D21:D22)</f>
        <v>0</v>
      </c>
      <c r="E23" s="101"/>
      <c r="F23" s="156">
        <f>SUM(F21:F22)</f>
        <v>0</v>
      </c>
      <c r="G23" s="101"/>
      <c r="H23" s="156">
        <f>SUM(H21:H22)</f>
        <v>0</v>
      </c>
      <c r="I23" s="101"/>
      <c r="J23" s="156">
        <f>SUM(J21:J21)</f>
        <v>0</v>
      </c>
      <c r="K23" s="88"/>
      <c r="L23" s="156">
        <f>SUM(L21:L22)</f>
        <v>722737</v>
      </c>
      <c r="M23" s="101"/>
      <c r="N23" s="156">
        <f>SUM(N21:N22)</f>
        <v>722737</v>
      </c>
      <c r="O23" s="109"/>
    </row>
    <row r="24" spans="1:15" ht="18.75" customHeight="1" x14ac:dyDescent="0.3">
      <c r="A24" s="31"/>
      <c r="B24" s="56"/>
      <c r="O24" s="109"/>
    </row>
    <row r="25" spans="1:15" ht="18.75" hidden="1" customHeight="1" x14ac:dyDescent="0.3">
      <c r="A25" s="137" t="s">
        <v>72</v>
      </c>
      <c r="B25" s="56"/>
      <c r="C25" s="143"/>
      <c r="D25" s="171">
        <v>0</v>
      </c>
      <c r="E25" s="87"/>
      <c r="F25" s="171">
        <v>0</v>
      </c>
      <c r="G25" s="87"/>
      <c r="H25" s="171">
        <v>0</v>
      </c>
      <c r="J25" s="144"/>
      <c r="L25" s="144"/>
      <c r="N25" s="171">
        <v>0</v>
      </c>
      <c r="O25" s="111"/>
    </row>
    <row r="26" spans="1:15" s="61" customFormat="1" ht="18.75" customHeight="1" thickBot="1" x14ac:dyDescent="0.35">
      <c r="A26" s="31" t="s">
        <v>195</v>
      </c>
      <c r="B26" s="68"/>
      <c r="C26" s="41"/>
      <c r="D26" s="29">
        <f>SUM(D11,D17,D23)</f>
        <v>1271380</v>
      </c>
      <c r="E26" s="41"/>
      <c r="F26" s="29">
        <f>SUM(F11,F17,F23)</f>
        <v>2197031</v>
      </c>
      <c r="G26" s="41"/>
      <c r="H26" s="29">
        <f>SUM(H11,H17,H23)</f>
        <v>14984</v>
      </c>
      <c r="I26" s="41"/>
      <c r="J26" s="29">
        <f>SUM(J11,J17,J23)</f>
        <v>18000</v>
      </c>
      <c r="K26" s="41"/>
      <c r="L26" s="29">
        <f>SUM(L11,L17,L23)</f>
        <v>918382</v>
      </c>
      <c r="M26" s="41"/>
      <c r="N26" s="29">
        <f>SUM(D26:L26)</f>
        <v>4419777</v>
      </c>
      <c r="O26" s="109"/>
    </row>
    <row r="27" spans="1:15" s="61" customFormat="1" ht="20.25" customHeight="1" thickTop="1" x14ac:dyDescent="0.3">
      <c r="A27" s="3"/>
      <c r="B27" s="57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88"/>
    </row>
    <row r="28" spans="1:15" ht="20.25" customHeight="1" x14ac:dyDescent="0.3">
      <c r="C28" s="84"/>
      <c r="D28" s="84"/>
      <c r="E28" s="84"/>
      <c r="F28" s="84"/>
      <c r="G28" s="84"/>
      <c r="H28" s="84"/>
      <c r="I28" s="84"/>
      <c r="J28" s="84"/>
      <c r="K28" s="85"/>
      <c r="L28" s="85"/>
      <c r="M28" s="84"/>
      <c r="N28" s="85"/>
    </row>
    <row r="29" spans="1:15" ht="20.25" customHeight="1" x14ac:dyDescent="0.3">
      <c r="D29" s="84"/>
      <c r="F29" s="84"/>
      <c r="H29" s="84"/>
      <c r="J29" s="84"/>
      <c r="L29" s="85"/>
      <c r="N29" s="85"/>
    </row>
    <row r="84" spans="1:1" ht="20.25" customHeight="1" x14ac:dyDescent="0.3">
      <c r="A84" s="19"/>
    </row>
    <row r="141" spans="1:1" ht="20.25" customHeight="1" x14ac:dyDescent="0.3">
      <c r="A141" s="4" t="s">
        <v>51</v>
      </c>
    </row>
    <row r="214" spans="1:1" ht="20.25" customHeight="1" x14ac:dyDescent="0.3">
      <c r="A214" s="4" t="s">
        <v>52</v>
      </c>
    </row>
    <row r="215" spans="1:1" ht="20.25" customHeight="1" x14ac:dyDescent="0.3">
      <c r="A215" s="4" t="s">
        <v>49</v>
      </c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5" firstPageNumber="10" orientation="landscape" useFirstPageNumber="1" r:id="rId1"/>
  <headerFooter>
    <oddFooter>&amp;L   The accompanying notes form an integral part of the interim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27"/>
  <sheetViews>
    <sheetView view="pageBreakPreview" topLeftCell="A10" zoomScale="90" zoomScaleNormal="100" zoomScaleSheetLayoutView="90" workbookViewId="0">
      <selection activeCell="B21" sqref="B21"/>
    </sheetView>
  </sheetViews>
  <sheetFormatPr defaultColWidth="9.1796875" defaultRowHeight="18.75" customHeight="1" x14ac:dyDescent="0.3"/>
  <cols>
    <col min="1" max="1" width="48.90625" style="19" customWidth="1"/>
    <col min="2" max="2" width="8.81640625" style="56" customWidth="1"/>
    <col min="3" max="3" width="1.6328125" style="19" customWidth="1"/>
    <col min="4" max="4" width="12.6328125" style="9" customWidth="1"/>
    <col min="5" max="5" width="1.6328125" style="20" customWidth="1"/>
    <col min="6" max="6" width="12.6328125" style="9" customWidth="1"/>
    <col min="7" max="7" width="1.6328125" style="27" customWidth="1"/>
    <col min="8" max="8" width="12.6328125" style="9" customWidth="1"/>
    <col min="9" max="9" width="1.6328125" style="20" customWidth="1"/>
    <col min="10" max="10" width="12.6328125" style="9" customWidth="1"/>
    <col min="11" max="16384" width="9.1796875" style="9"/>
  </cols>
  <sheetData>
    <row r="1" spans="1:10" s="15" customFormat="1" ht="18.75" customHeight="1" x14ac:dyDescent="0.4">
      <c r="A1" s="32" t="s">
        <v>78</v>
      </c>
      <c r="B1" s="164"/>
      <c r="C1" s="32"/>
      <c r="E1" s="21"/>
      <c r="G1" s="22"/>
      <c r="I1" s="21"/>
    </row>
    <row r="2" spans="1:10" s="16" customFormat="1" ht="18.75" customHeight="1" x14ac:dyDescent="0.35">
      <c r="A2" s="33" t="s">
        <v>139</v>
      </c>
      <c r="B2" s="165"/>
      <c r="C2" s="33"/>
      <c r="E2" s="23"/>
      <c r="G2" s="24"/>
      <c r="I2" s="23"/>
    </row>
    <row r="3" spans="1:10" s="16" customFormat="1" ht="18.75" customHeight="1" x14ac:dyDescent="0.35">
      <c r="A3" s="33"/>
      <c r="B3" s="165"/>
      <c r="C3" s="33"/>
      <c r="E3" s="23"/>
      <c r="G3" s="24"/>
      <c r="I3" s="23"/>
    </row>
    <row r="4" spans="1:10" ht="18.75" customHeight="1" x14ac:dyDescent="0.3">
      <c r="D4" s="241" t="s">
        <v>0</v>
      </c>
      <c r="E4" s="241"/>
      <c r="F4" s="241"/>
      <c r="H4" s="241" t="s">
        <v>36</v>
      </c>
      <c r="I4" s="241"/>
      <c r="J4" s="241"/>
    </row>
    <row r="5" spans="1:10" ht="18.75" customHeight="1" x14ac:dyDescent="0.3">
      <c r="D5" s="241" t="s">
        <v>35</v>
      </c>
      <c r="E5" s="241"/>
      <c r="F5" s="241"/>
      <c r="G5" s="25"/>
      <c r="H5" s="241" t="s">
        <v>35</v>
      </c>
      <c r="I5" s="241"/>
      <c r="J5" s="241"/>
    </row>
    <row r="6" spans="1:10" ht="18.75" customHeight="1" x14ac:dyDescent="0.3">
      <c r="D6" s="252" t="s">
        <v>134</v>
      </c>
      <c r="E6" s="243"/>
      <c r="F6" s="243"/>
      <c r="G6" s="25"/>
      <c r="H6" s="252" t="s">
        <v>134</v>
      </c>
      <c r="I6" s="243"/>
      <c r="J6" s="243"/>
    </row>
    <row r="7" spans="1:10" ht="18.75" customHeight="1" x14ac:dyDescent="0.3">
      <c r="D7" s="244" t="s">
        <v>189</v>
      </c>
      <c r="E7" s="245"/>
      <c r="F7" s="245"/>
      <c r="G7" s="25"/>
      <c r="H7" s="244" t="s">
        <v>189</v>
      </c>
      <c r="I7" s="245"/>
      <c r="J7" s="245"/>
    </row>
    <row r="8" spans="1:10" ht="18.75" customHeight="1" x14ac:dyDescent="0.3">
      <c r="B8" s="201" t="s">
        <v>2</v>
      </c>
      <c r="D8" s="202">
        <v>2022</v>
      </c>
      <c r="E8" s="203"/>
      <c r="F8" s="202">
        <v>2021</v>
      </c>
      <c r="G8" s="39"/>
      <c r="H8" s="202">
        <v>2022</v>
      </c>
      <c r="I8" s="203"/>
      <c r="J8" s="202">
        <v>2021</v>
      </c>
    </row>
    <row r="9" spans="1:10" ht="18.75" customHeight="1" x14ac:dyDescent="0.3">
      <c r="D9" s="240" t="s">
        <v>131</v>
      </c>
      <c r="E9" s="240"/>
      <c r="F9" s="240"/>
      <c r="G9" s="240"/>
      <c r="H9" s="240"/>
      <c r="I9" s="240"/>
      <c r="J9" s="240"/>
    </row>
    <row r="10" spans="1:10" ht="18.75" customHeight="1" x14ac:dyDescent="0.3">
      <c r="A10" s="35" t="s">
        <v>22</v>
      </c>
      <c r="B10" s="68"/>
      <c r="C10" s="35"/>
      <c r="D10" s="12"/>
      <c r="E10" s="13"/>
      <c r="F10" s="12"/>
      <c r="G10" s="13"/>
      <c r="H10" s="12"/>
      <c r="I10" s="13"/>
      <c r="J10" s="12"/>
    </row>
    <row r="11" spans="1:10" ht="18.75" customHeight="1" x14ac:dyDescent="0.3">
      <c r="A11" s="36" t="s">
        <v>163</v>
      </c>
      <c r="C11" s="36"/>
      <c r="D11" s="102">
        <f>'PL5-6'!D60</f>
        <v>119564</v>
      </c>
      <c r="E11" s="102"/>
      <c r="F11" s="102">
        <v>32490</v>
      </c>
      <c r="G11" s="102"/>
      <c r="H11" s="102">
        <f>'PL5-6'!H35</f>
        <v>721056</v>
      </c>
      <c r="I11" s="102"/>
      <c r="J11" s="102">
        <v>34138</v>
      </c>
    </row>
    <row r="12" spans="1:10" ht="18.75" customHeight="1" x14ac:dyDescent="0.3">
      <c r="A12" s="18" t="s">
        <v>167</v>
      </c>
      <c r="B12" s="18"/>
      <c r="C12" s="18"/>
      <c r="D12" s="174"/>
      <c r="E12" s="102"/>
      <c r="F12" s="102"/>
      <c r="G12" s="102"/>
      <c r="H12" s="102"/>
      <c r="I12" s="102"/>
      <c r="J12" s="102"/>
    </row>
    <row r="13" spans="1:10" ht="18.75" customHeight="1" x14ac:dyDescent="0.3">
      <c r="A13" s="43" t="s">
        <v>58</v>
      </c>
      <c r="C13" s="43"/>
      <c r="D13" s="102">
        <v>24310</v>
      </c>
      <c r="E13" s="102"/>
      <c r="F13" s="102">
        <v>5972</v>
      </c>
      <c r="G13" s="102"/>
      <c r="H13" s="102">
        <v>12115</v>
      </c>
      <c r="I13" s="102"/>
      <c r="J13" s="102">
        <v>8630</v>
      </c>
    </row>
    <row r="14" spans="1:10" ht="18.75" customHeight="1" x14ac:dyDescent="0.3">
      <c r="A14" s="9" t="s">
        <v>39</v>
      </c>
      <c r="B14" s="201"/>
      <c r="C14" s="9"/>
      <c r="D14" s="102">
        <v>15744</v>
      </c>
      <c r="E14" s="102"/>
      <c r="F14" s="102">
        <v>7850</v>
      </c>
      <c r="G14" s="102"/>
      <c r="H14" s="102">
        <f>14831</f>
        <v>14831</v>
      </c>
      <c r="I14" s="102"/>
      <c r="J14" s="102">
        <v>2638</v>
      </c>
    </row>
    <row r="15" spans="1:10" ht="18.75" customHeight="1" x14ac:dyDescent="0.3">
      <c r="A15" s="46" t="s">
        <v>111</v>
      </c>
      <c r="C15" s="46"/>
      <c r="D15" s="102">
        <v>88065</v>
      </c>
      <c r="E15" s="102"/>
      <c r="F15" s="102">
        <v>69980</v>
      </c>
      <c r="G15" s="102"/>
      <c r="H15" s="55">
        <v>44075</v>
      </c>
      <c r="I15" s="102"/>
      <c r="J15" s="55">
        <v>37496</v>
      </c>
    </row>
    <row r="16" spans="1:10" ht="18.75" customHeight="1" x14ac:dyDescent="0.3">
      <c r="A16" s="46" t="s">
        <v>241</v>
      </c>
      <c r="C16" s="46"/>
      <c r="D16" s="102">
        <v>368</v>
      </c>
      <c r="E16" s="102"/>
      <c r="F16" s="102">
        <v>0</v>
      </c>
      <c r="G16" s="102"/>
      <c r="H16" s="55">
        <v>368</v>
      </c>
      <c r="I16" s="102"/>
      <c r="J16" s="55">
        <v>0</v>
      </c>
    </row>
    <row r="17" spans="1:10" ht="18.75" customHeight="1" x14ac:dyDescent="0.3">
      <c r="A17" s="36" t="s">
        <v>170</v>
      </c>
      <c r="C17" s="36"/>
      <c r="D17" s="102">
        <v>-187</v>
      </c>
      <c r="E17" s="102"/>
      <c r="F17" s="102">
        <v>1661</v>
      </c>
      <c r="G17" s="102"/>
      <c r="H17" s="102">
        <v>-187</v>
      </c>
      <c r="I17" s="102"/>
      <c r="J17" s="102">
        <v>1661</v>
      </c>
    </row>
    <row r="18" spans="1:10" ht="18.75" customHeight="1" x14ac:dyDescent="0.3">
      <c r="A18" s="36" t="s">
        <v>169</v>
      </c>
      <c r="C18" s="36"/>
      <c r="D18" s="102">
        <v>-1250</v>
      </c>
      <c r="E18" s="102"/>
      <c r="F18" s="102">
        <v>634</v>
      </c>
      <c r="G18" s="102"/>
      <c r="H18" s="102">
        <v>697</v>
      </c>
      <c r="I18" s="102"/>
      <c r="J18" s="102">
        <v>408</v>
      </c>
    </row>
    <row r="19" spans="1:10" ht="18.75" customHeight="1" x14ac:dyDescent="0.3">
      <c r="A19" s="36" t="s">
        <v>168</v>
      </c>
      <c r="C19" s="36"/>
      <c r="D19" s="102">
        <v>-6034</v>
      </c>
      <c r="E19" s="102"/>
      <c r="F19" s="102">
        <v>-2036</v>
      </c>
      <c r="G19" s="102"/>
      <c r="H19" s="102">
        <v>-5754</v>
      </c>
      <c r="I19" s="102"/>
      <c r="J19" s="102">
        <v>-2036</v>
      </c>
    </row>
    <row r="20" spans="1:10" ht="18.75" customHeight="1" x14ac:dyDescent="0.3">
      <c r="A20" s="36" t="s">
        <v>246</v>
      </c>
      <c r="C20" s="36"/>
      <c r="D20" s="102">
        <v>-211</v>
      </c>
      <c r="E20" s="102"/>
      <c r="F20" s="102">
        <v>-205</v>
      </c>
      <c r="G20" s="102"/>
      <c r="H20" s="102">
        <v>0</v>
      </c>
      <c r="I20" s="102"/>
      <c r="J20" s="102">
        <v>0</v>
      </c>
    </row>
    <row r="21" spans="1:10" ht="18.75" customHeight="1" x14ac:dyDescent="0.3">
      <c r="A21" s="36" t="s">
        <v>245</v>
      </c>
      <c r="C21" s="36"/>
      <c r="D21" s="102"/>
      <c r="E21" s="102"/>
      <c r="F21" s="102"/>
      <c r="G21" s="102"/>
      <c r="H21" s="102"/>
      <c r="I21" s="102"/>
      <c r="J21" s="102"/>
    </row>
    <row r="22" spans="1:10" ht="18.75" customHeight="1" x14ac:dyDescent="0.3">
      <c r="A22" s="36" t="s">
        <v>230</v>
      </c>
      <c r="C22" s="36"/>
      <c r="D22" s="102">
        <v>1186</v>
      </c>
      <c r="E22" s="102"/>
      <c r="F22" s="102">
        <v>0</v>
      </c>
      <c r="G22" s="102"/>
      <c r="H22" s="102">
        <v>0</v>
      </c>
      <c r="I22" s="102"/>
      <c r="J22" s="102">
        <v>0</v>
      </c>
    </row>
    <row r="23" spans="1:10" ht="18.75" customHeight="1" x14ac:dyDescent="0.3">
      <c r="A23" s="36" t="s">
        <v>231</v>
      </c>
      <c r="C23" s="36"/>
      <c r="D23" s="102"/>
      <c r="E23" s="102"/>
      <c r="F23" s="102"/>
      <c r="G23" s="102"/>
      <c r="H23" s="102"/>
      <c r="I23" s="102"/>
      <c r="J23" s="102"/>
    </row>
    <row r="24" spans="1:10" ht="18.75" customHeight="1" x14ac:dyDescent="0.3">
      <c r="A24" s="36" t="s">
        <v>232</v>
      </c>
      <c r="C24" s="36"/>
      <c r="D24" s="102">
        <v>-62414</v>
      </c>
      <c r="E24" s="102"/>
      <c r="F24" s="102">
        <v>-682</v>
      </c>
      <c r="G24" s="102"/>
      <c r="H24" s="102">
        <v>2519</v>
      </c>
      <c r="I24" s="102"/>
      <c r="J24" s="102">
        <v>-1398</v>
      </c>
    </row>
    <row r="25" spans="1:10" ht="18.75" customHeight="1" x14ac:dyDescent="0.3">
      <c r="A25" s="36" t="s">
        <v>233</v>
      </c>
      <c r="C25" s="36"/>
      <c r="D25" s="102">
        <v>0</v>
      </c>
      <c r="E25" s="102"/>
      <c r="F25" s="102">
        <v>-95</v>
      </c>
      <c r="G25" s="102"/>
      <c r="H25" s="102">
        <v>0</v>
      </c>
      <c r="I25" s="102"/>
      <c r="J25" s="102">
        <v>-95</v>
      </c>
    </row>
    <row r="26" spans="1:10" ht="18.75" customHeight="1" x14ac:dyDescent="0.3">
      <c r="A26" s="36" t="s">
        <v>92</v>
      </c>
      <c r="C26" s="36"/>
      <c r="D26" s="102">
        <v>4284</v>
      </c>
      <c r="E26" s="102"/>
      <c r="F26" s="102">
        <v>11264</v>
      </c>
      <c r="G26" s="102"/>
      <c r="H26" s="102">
        <v>4284</v>
      </c>
      <c r="I26" s="102"/>
      <c r="J26" s="102">
        <v>11264</v>
      </c>
    </row>
    <row r="27" spans="1:10" ht="18.75" customHeight="1" x14ac:dyDescent="0.3">
      <c r="A27" s="36" t="s">
        <v>234</v>
      </c>
      <c r="C27" s="36"/>
      <c r="D27" s="102">
        <v>0</v>
      </c>
      <c r="E27" s="102"/>
      <c r="F27" s="102">
        <v>-433</v>
      </c>
      <c r="G27" s="102"/>
      <c r="H27" s="102">
        <v>0</v>
      </c>
      <c r="I27" s="102"/>
      <c r="J27" s="102">
        <v>0</v>
      </c>
    </row>
    <row r="28" spans="1:10" ht="18.75" customHeight="1" x14ac:dyDescent="0.3">
      <c r="A28" s="36" t="s">
        <v>201</v>
      </c>
      <c r="C28" s="36"/>
      <c r="D28" s="102">
        <v>0</v>
      </c>
      <c r="E28" s="102"/>
      <c r="F28" s="102">
        <v>0</v>
      </c>
      <c r="G28" s="102"/>
      <c r="H28" s="102">
        <v>-666822</v>
      </c>
      <c r="I28" s="102"/>
      <c r="J28" s="102">
        <v>0</v>
      </c>
    </row>
    <row r="29" spans="1:10" ht="18.5" customHeight="1" x14ac:dyDescent="0.3">
      <c r="A29" s="40" t="s">
        <v>59</v>
      </c>
      <c r="C29" s="40"/>
      <c r="D29" s="124">
        <v>-809</v>
      </c>
      <c r="E29" s="124"/>
      <c r="F29" s="124">
        <v>-16</v>
      </c>
      <c r="G29" s="124"/>
      <c r="H29" s="124">
        <v>-2574</v>
      </c>
      <c r="I29" s="124"/>
      <c r="J29" s="124">
        <v>-1579</v>
      </c>
    </row>
    <row r="30" spans="1:10" ht="18.75" customHeight="1" x14ac:dyDescent="0.3">
      <c r="A30" s="40" t="s">
        <v>124</v>
      </c>
      <c r="B30" s="56">
        <v>10</v>
      </c>
      <c r="C30" s="40"/>
      <c r="D30" s="118">
        <v>2918</v>
      </c>
      <c r="E30" s="102"/>
      <c r="F30" s="118">
        <v>3006</v>
      </c>
      <c r="G30" s="102"/>
      <c r="H30" s="118">
        <v>2918</v>
      </c>
      <c r="I30" s="102"/>
      <c r="J30" s="118">
        <v>3006</v>
      </c>
    </row>
    <row r="31" spans="1:10" s="37" customFormat="1" ht="18.75" customHeight="1" x14ac:dyDescent="0.3">
      <c r="A31" s="31"/>
      <c r="B31" s="68"/>
      <c r="C31" s="31"/>
      <c r="D31" s="102">
        <f>SUM(D11:D30)</f>
        <v>185534</v>
      </c>
      <c r="E31" s="102"/>
      <c r="F31" s="102">
        <f>SUM(F11:F30)</f>
        <v>129390</v>
      </c>
      <c r="G31" s="102"/>
      <c r="H31" s="102">
        <f>SUM(H11:H30)</f>
        <v>127526</v>
      </c>
      <c r="I31" s="102"/>
      <c r="J31" s="102">
        <f>SUM(J11:J30)</f>
        <v>94133</v>
      </c>
    </row>
    <row r="32" spans="1:10" ht="18.75" customHeight="1" x14ac:dyDescent="0.3">
      <c r="A32" s="18" t="s">
        <v>23</v>
      </c>
      <c r="C32" s="18"/>
      <c r="D32" s="126"/>
      <c r="E32" s="127"/>
      <c r="F32" s="126"/>
      <c r="G32" s="127"/>
      <c r="H32" s="126"/>
      <c r="I32" s="127"/>
      <c r="J32" s="126"/>
    </row>
    <row r="33" spans="1:10" ht="18.75" customHeight="1" x14ac:dyDescent="0.3">
      <c r="A33" s="43" t="s">
        <v>33</v>
      </c>
      <c r="D33" s="134">
        <v>-40672</v>
      </c>
      <c r="E33" s="134"/>
      <c r="F33" s="134">
        <v>3577</v>
      </c>
      <c r="G33" s="134"/>
      <c r="H33" s="134">
        <v>-6392</v>
      </c>
      <c r="I33" s="134"/>
      <c r="J33" s="134">
        <v>641</v>
      </c>
    </row>
    <row r="34" spans="1:10" ht="18.75" customHeight="1" x14ac:dyDescent="0.3">
      <c r="A34" s="43" t="s">
        <v>120</v>
      </c>
      <c r="D34" s="134">
        <v>27220</v>
      </c>
      <c r="E34" s="134"/>
      <c r="F34" s="134">
        <v>3653</v>
      </c>
      <c r="G34" s="134"/>
      <c r="H34" s="134">
        <v>18414</v>
      </c>
      <c r="I34" s="134"/>
      <c r="J34" s="134">
        <v>3653</v>
      </c>
    </row>
    <row r="35" spans="1:10" ht="18.75" customHeight="1" x14ac:dyDescent="0.3">
      <c r="A35" s="43" t="s">
        <v>64</v>
      </c>
      <c r="D35" s="134">
        <v>-109882</v>
      </c>
      <c r="E35" s="134"/>
      <c r="F35" s="134">
        <v>-10767</v>
      </c>
      <c r="G35" s="134"/>
      <c r="H35" s="134">
        <v>-12479</v>
      </c>
      <c r="I35" s="134"/>
      <c r="J35" s="134">
        <v>-999</v>
      </c>
    </row>
    <row r="36" spans="1:10" ht="18.75" customHeight="1" x14ac:dyDescent="0.3">
      <c r="A36" s="43" t="s">
        <v>112</v>
      </c>
      <c r="C36" s="43"/>
      <c r="D36" s="102">
        <v>-28418</v>
      </c>
      <c r="E36" s="102"/>
      <c r="F36" s="102">
        <v>10344</v>
      </c>
      <c r="G36" s="102"/>
      <c r="H36" s="102">
        <v>64</v>
      </c>
      <c r="I36" s="102"/>
      <c r="J36" s="102">
        <v>-448</v>
      </c>
    </row>
    <row r="37" spans="1:10" ht="18.75" customHeight="1" x14ac:dyDescent="0.3">
      <c r="A37" s="19" t="s">
        <v>6</v>
      </c>
      <c r="D37" s="102">
        <v>-1356</v>
      </c>
      <c r="E37" s="102"/>
      <c r="F37" s="102">
        <v>-1116</v>
      </c>
      <c r="G37" s="102"/>
      <c r="H37" s="102">
        <v>-716</v>
      </c>
      <c r="I37" s="102"/>
      <c r="J37" s="102">
        <v>-1159</v>
      </c>
    </row>
    <row r="38" spans="1:10" ht="18.75" customHeight="1" x14ac:dyDescent="0.3">
      <c r="A38" s="43" t="s">
        <v>113</v>
      </c>
      <c r="C38" s="43"/>
      <c r="D38" s="102">
        <v>-13039</v>
      </c>
      <c r="E38" s="102"/>
      <c r="F38" s="102">
        <v>-15597</v>
      </c>
      <c r="G38" s="102"/>
      <c r="H38" s="102">
        <v>-10644</v>
      </c>
      <c r="I38" s="102"/>
      <c r="J38" s="102">
        <v>-15597</v>
      </c>
    </row>
    <row r="39" spans="1:10" ht="18.75" customHeight="1" x14ac:dyDescent="0.3">
      <c r="A39" s="19" t="s">
        <v>9</v>
      </c>
      <c r="D39" s="102">
        <v>-3535</v>
      </c>
      <c r="E39" s="102"/>
      <c r="F39" s="102">
        <v>1069</v>
      </c>
      <c r="G39" s="102"/>
      <c r="H39" s="55">
        <v>-600</v>
      </c>
      <c r="I39" s="102"/>
      <c r="J39" s="55">
        <v>6</v>
      </c>
    </row>
    <row r="40" spans="1:10" ht="18.75" customHeight="1" x14ac:dyDescent="0.3">
      <c r="A40" s="43" t="s">
        <v>13</v>
      </c>
      <c r="D40" s="134">
        <v>70422</v>
      </c>
      <c r="E40" s="134"/>
      <c r="F40" s="134">
        <v>-23641</v>
      </c>
      <c r="G40" s="102"/>
      <c r="H40" s="55">
        <v>2515</v>
      </c>
      <c r="I40" s="102"/>
      <c r="J40" s="55">
        <v>-5008</v>
      </c>
    </row>
    <row r="41" spans="1:10" ht="18.75" customHeight="1" x14ac:dyDescent="0.3">
      <c r="A41" s="43" t="s">
        <v>65</v>
      </c>
      <c r="D41" s="134">
        <v>-13897</v>
      </c>
      <c r="E41" s="134"/>
      <c r="F41" s="134">
        <v>9146</v>
      </c>
      <c r="G41" s="102"/>
      <c r="H41" s="55">
        <v>12175</v>
      </c>
      <c r="I41" s="102"/>
      <c r="J41" s="55">
        <v>14574</v>
      </c>
    </row>
    <row r="42" spans="1:10" ht="18.75" customHeight="1" x14ac:dyDescent="0.3">
      <c r="A42" s="19" t="s">
        <v>14</v>
      </c>
      <c r="D42" s="102">
        <v>-1698</v>
      </c>
      <c r="E42" s="102"/>
      <c r="F42" s="102">
        <v>-570</v>
      </c>
      <c r="G42" s="102"/>
      <c r="H42" s="102">
        <v>-1042</v>
      </c>
      <c r="I42" s="102"/>
      <c r="J42" s="102">
        <v>5</v>
      </c>
    </row>
    <row r="43" spans="1:10" ht="18.75" customHeight="1" x14ac:dyDescent="0.3">
      <c r="A43" s="36" t="s">
        <v>34</v>
      </c>
      <c r="C43" s="36"/>
      <c r="D43" s="55">
        <v>1389</v>
      </c>
      <c r="E43" s="102"/>
      <c r="F43" s="55">
        <v>-665</v>
      </c>
      <c r="G43" s="102"/>
      <c r="H43" s="55">
        <v>367</v>
      </c>
      <c r="I43" s="102"/>
      <c r="J43" s="55">
        <v>-144</v>
      </c>
    </row>
    <row r="44" spans="1:10" ht="18.75" customHeight="1" x14ac:dyDescent="0.3">
      <c r="A44" s="36" t="s">
        <v>176</v>
      </c>
      <c r="C44" s="36"/>
      <c r="D44" s="175">
        <f>SUM(D31:D43)</f>
        <v>72068</v>
      </c>
      <c r="E44" s="102"/>
      <c r="F44" s="175">
        <f>SUM(F31:F43)</f>
        <v>104823</v>
      </c>
      <c r="G44" s="102"/>
      <c r="H44" s="175">
        <f>SUM(H31:H43)</f>
        <v>129188</v>
      </c>
      <c r="I44" s="102"/>
      <c r="J44" s="175">
        <f>SUM(J31:J43)</f>
        <v>89657</v>
      </c>
    </row>
    <row r="45" spans="1:10" ht="18.75" customHeight="1" x14ac:dyDescent="0.3">
      <c r="A45" s="36" t="s">
        <v>60</v>
      </c>
      <c r="C45" s="36"/>
      <c r="D45" s="102">
        <v>-6285</v>
      </c>
      <c r="E45" s="102"/>
      <c r="F45" s="102">
        <v>-3050</v>
      </c>
      <c r="G45" s="102"/>
      <c r="H45" s="102">
        <v>-879</v>
      </c>
      <c r="I45" s="102"/>
      <c r="J45" s="102">
        <v>-1122</v>
      </c>
    </row>
    <row r="46" spans="1:10" ht="18.75" customHeight="1" x14ac:dyDescent="0.3">
      <c r="A46" s="30" t="s">
        <v>175</v>
      </c>
      <c r="B46" s="68"/>
      <c r="C46" s="30"/>
      <c r="D46" s="122">
        <f>SUM(D44:D45)</f>
        <v>65783</v>
      </c>
      <c r="E46" s="123"/>
      <c r="F46" s="122">
        <f>SUM(F44:F45)</f>
        <v>101773</v>
      </c>
      <c r="G46" s="123"/>
      <c r="H46" s="122">
        <f>SUM(H44:H45)</f>
        <v>128309</v>
      </c>
      <c r="I46" s="123"/>
      <c r="J46" s="122">
        <f>SUM(J44:J45)</f>
        <v>88535</v>
      </c>
    </row>
    <row r="47" spans="1:10" ht="18.75" customHeight="1" x14ac:dyDescent="0.3">
      <c r="A47" s="30"/>
      <c r="B47" s="68"/>
      <c r="C47" s="30"/>
      <c r="D47" s="123"/>
      <c r="E47" s="123"/>
      <c r="F47" s="123"/>
      <c r="G47" s="123"/>
      <c r="H47" s="123"/>
      <c r="I47" s="123"/>
      <c r="J47" s="123"/>
    </row>
    <row r="48" spans="1:10" s="15" customFormat="1" ht="18.75" customHeight="1" x14ac:dyDescent="0.4">
      <c r="A48" s="32" t="s">
        <v>78</v>
      </c>
      <c r="B48" s="164"/>
      <c r="C48" s="32"/>
      <c r="D48" s="128"/>
      <c r="E48" s="129"/>
      <c r="F48" s="128"/>
      <c r="G48" s="130"/>
      <c r="H48" s="128"/>
      <c r="I48" s="129"/>
      <c r="J48" s="128"/>
    </row>
    <row r="49" spans="1:11" s="16" customFormat="1" ht="18.75" customHeight="1" x14ac:dyDescent="0.35">
      <c r="A49" s="33" t="s">
        <v>139</v>
      </c>
      <c r="B49" s="165"/>
      <c r="C49" s="33"/>
      <c r="D49" s="131"/>
      <c r="E49" s="132"/>
      <c r="F49" s="131"/>
      <c r="G49" s="133"/>
      <c r="H49" s="131"/>
      <c r="I49" s="132"/>
      <c r="J49" s="131"/>
    </row>
    <row r="50" spans="1:11" ht="18" customHeight="1" x14ac:dyDescent="0.3">
      <c r="D50" s="124"/>
      <c r="E50" s="134"/>
      <c r="F50" s="124"/>
      <c r="G50" s="135"/>
      <c r="H50" s="124"/>
      <c r="I50" s="134"/>
      <c r="J50" s="124"/>
      <c r="K50" s="181"/>
    </row>
    <row r="51" spans="1:11" ht="18" customHeight="1" x14ac:dyDescent="0.3">
      <c r="D51" s="251" t="s">
        <v>0</v>
      </c>
      <c r="E51" s="251"/>
      <c r="F51" s="251"/>
      <c r="G51" s="135"/>
      <c r="H51" s="251" t="s">
        <v>36</v>
      </c>
      <c r="I51" s="251"/>
      <c r="J51" s="251"/>
      <c r="K51" s="181"/>
    </row>
    <row r="52" spans="1:11" ht="18" customHeight="1" x14ac:dyDescent="0.3">
      <c r="A52" s="30"/>
      <c r="B52" s="68"/>
      <c r="C52" s="30"/>
      <c r="D52" s="251" t="s">
        <v>35</v>
      </c>
      <c r="E52" s="251"/>
      <c r="F52" s="251"/>
      <c r="G52" s="136"/>
      <c r="H52" s="251" t="s">
        <v>35</v>
      </c>
      <c r="I52" s="251"/>
      <c r="J52" s="251"/>
    </row>
    <row r="53" spans="1:11" ht="18" customHeight="1" x14ac:dyDescent="0.3">
      <c r="A53" s="30"/>
      <c r="B53" s="68"/>
      <c r="C53" s="30"/>
      <c r="D53" s="252" t="s">
        <v>134</v>
      </c>
      <c r="E53" s="243"/>
      <c r="F53" s="243"/>
      <c r="G53" s="25"/>
      <c r="H53" s="252" t="s">
        <v>134</v>
      </c>
      <c r="I53" s="243"/>
      <c r="J53" s="243"/>
    </row>
    <row r="54" spans="1:11" ht="18" customHeight="1" x14ac:dyDescent="0.3">
      <c r="A54" s="30"/>
      <c r="B54" s="68"/>
      <c r="C54" s="30"/>
      <c r="D54" s="244" t="s">
        <v>189</v>
      </c>
      <c r="E54" s="245"/>
      <c r="F54" s="245"/>
      <c r="G54" s="25"/>
      <c r="H54" s="244" t="s">
        <v>189</v>
      </c>
      <c r="I54" s="245"/>
      <c r="J54" s="245"/>
    </row>
    <row r="55" spans="1:11" ht="18" customHeight="1" x14ac:dyDescent="0.3">
      <c r="A55" s="46"/>
      <c r="B55" s="201" t="s">
        <v>2</v>
      </c>
      <c r="C55" s="46"/>
      <c r="D55" s="202">
        <v>2022</v>
      </c>
      <c r="E55" s="203"/>
      <c r="F55" s="202">
        <v>2021</v>
      </c>
      <c r="G55" s="39"/>
      <c r="H55" s="224">
        <v>2022</v>
      </c>
      <c r="I55" s="225"/>
      <c r="J55" s="224">
        <v>2021</v>
      </c>
    </row>
    <row r="56" spans="1:11" ht="18" customHeight="1" x14ac:dyDescent="0.3">
      <c r="D56" s="240" t="s">
        <v>131</v>
      </c>
      <c r="E56" s="240"/>
      <c r="F56" s="240"/>
      <c r="G56" s="240"/>
      <c r="H56" s="240"/>
      <c r="I56" s="240"/>
      <c r="J56" s="240"/>
    </row>
    <row r="57" spans="1:11" ht="17.25" customHeight="1" x14ac:dyDescent="0.3">
      <c r="A57" s="35" t="s">
        <v>24</v>
      </c>
      <c r="B57" s="68"/>
      <c r="C57" s="35"/>
      <c r="D57" s="124"/>
      <c r="E57" s="134"/>
      <c r="F57" s="124"/>
      <c r="G57" s="134"/>
      <c r="H57" s="124"/>
      <c r="I57" s="134"/>
      <c r="J57" s="124"/>
    </row>
    <row r="58" spans="1:11" ht="17.25" customHeight="1" x14ac:dyDescent="0.3">
      <c r="A58" s="43" t="s">
        <v>183</v>
      </c>
      <c r="B58" s="56" t="s">
        <v>174</v>
      </c>
      <c r="C58" s="35"/>
      <c r="D58" s="124">
        <v>-157983</v>
      </c>
      <c r="E58" s="134"/>
      <c r="F58" s="124">
        <v>0</v>
      </c>
      <c r="G58" s="134"/>
      <c r="H58" s="124">
        <v>-1200750</v>
      </c>
      <c r="I58" s="134"/>
      <c r="J58" s="124">
        <v>0</v>
      </c>
    </row>
    <row r="59" spans="1:11" ht="17.25" customHeight="1" x14ac:dyDescent="0.3">
      <c r="A59" s="43" t="s">
        <v>153</v>
      </c>
      <c r="B59" s="68"/>
      <c r="C59" s="35"/>
      <c r="D59" s="124"/>
      <c r="E59" s="134"/>
      <c r="F59" s="124"/>
      <c r="G59" s="134"/>
      <c r="H59" s="124"/>
      <c r="I59" s="134"/>
      <c r="J59" s="124"/>
    </row>
    <row r="60" spans="1:11" ht="17.25" customHeight="1" x14ac:dyDescent="0.3">
      <c r="A60" s="43" t="s">
        <v>235</v>
      </c>
      <c r="B60" s="56">
        <v>6</v>
      </c>
      <c r="C60" s="43"/>
      <c r="D60" s="124">
        <v>0</v>
      </c>
      <c r="E60" s="134"/>
      <c r="F60" s="124">
        <v>0</v>
      </c>
      <c r="G60" s="134"/>
      <c r="H60" s="124">
        <v>-300387</v>
      </c>
      <c r="I60" s="134"/>
      <c r="J60" s="124">
        <v>0</v>
      </c>
    </row>
    <row r="61" spans="1:11" ht="17.25" customHeight="1" x14ac:dyDescent="0.3">
      <c r="A61" s="43" t="s">
        <v>236</v>
      </c>
      <c r="B61" s="56" t="s">
        <v>202</v>
      </c>
      <c r="C61" s="43"/>
      <c r="D61" s="124">
        <v>0</v>
      </c>
      <c r="E61" s="134"/>
      <c r="F61" s="124">
        <v>0</v>
      </c>
      <c r="G61" s="134"/>
      <c r="H61" s="124">
        <v>317809</v>
      </c>
      <c r="I61" s="134"/>
      <c r="J61" s="124">
        <v>0</v>
      </c>
    </row>
    <row r="62" spans="1:11" ht="17.25" customHeight="1" x14ac:dyDescent="0.3">
      <c r="A62" s="43" t="s">
        <v>159</v>
      </c>
      <c r="B62" s="56" t="s">
        <v>202</v>
      </c>
      <c r="C62" s="43"/>
      <c r="D62" s="124">
        <v>-56000</v>
      </c>
      <c r="E62" s="134"/>
      <c r="F62" s="124">
        <v>-32850</v>
      </c>
      <c r="G62" s="134"/>
      <c r="H62" s="124">
        <v>-56000</v>
      </c>
      <c r="I62" s="134"/>
      <c r="J62" s="124">
        <v>-32850</v>
      </c>
    </row>
    <row r="63" spans="1:11" ht="17.25" customHeight="1" x14ac:dyDescent="0.3">
      <c r="A63" s="43" t="s">
        <v>177</v>
      </c>
      <c r="B63" s="56">
        <v>6</v>
      </c>
      <c r="C63" s="43"/>
      <c r="D63" s="124">
        <v>-625</v>
      </c>
      <c r="E63" s="134"/>
      <c r="F63" s="124">
        <v>-1250</v>
      </c>
      <c r="G63" s="134"/>
      <c r="H63" s="124">
        <v>-625</v>
      </c>
      <c r="I63" s="134"/>
      <c r="J63" s="124">
        <v>-1250</v>
      </c>
    </row>
    <row r="64" spans="1:11" ht="17.25" customHeight="1" x14ac:dyDescent="0.3">
      <c r="A64" s="43" t="s">
        <v>207</v>
      </c>
      <c r="C64" s="43"/>
      <c r="D64" s="124">
        <v>-37550</v>
      </c>
      <c r="E64" s="134"/>
      <c r="F64" s="124">
        <v>0</v>
      </c>
      <c r="G64" s="134"/>
      <c r="H64" s="124">
        <v>0</v>
      </c>
      <c r="I64" s="134"/>
      <c r="J64" s="124">
        <v>0</v>
      </c>
    </row>
    <row r="65" spans="1:10" ht="17.25" customHeight="1" x14ac:dyDescent="0.3">
      <c r="A65" s="43" t="s">
        <v>160</v>
      </c>
      <c r="C65" s="43"/>
      <c r="D65" s="124">
        <v>15</v>
      </c>
      <c r="E65" s="134"/>
      <c r="F65" s="124">
        <v>6</v>
      </c>
      <c r="G65" s="134"/>
      <c r="H65" s="124">
        <v>0</v>
      </c>
      <c r="I65" s="134"/>
      <c r="J65" s="124">
        <v>0</v>
      </c>
    </row>
    <row r="66" spans="1:10" ht="17.25" customHeight="1" x14ac:dyDescent="0.3">
      <c r="A66" s="43" t="s">
        <v>237</v>
      </c>
      <c r="C66" s="43"/>
      <c r="D66" s="124">
        <v>24555</v>
      </c>
      <c r="E66" s="134"/>
      <c r="F66" s="124">
        <v>1454</v>
      </c>
      <c r="G66" s="134"/>
      <c r="H66" s="124">
        <v>1555</v>
      </c>
      <c r="I66" s="134"/>
      <c r="J66" s="124">
        <v>1454</v>
      </c>
    </row>
    <row r="67" spans="1:10" ht="17.25" customHeight="1" x14ac:dyDescent="0.3">
      <c r="A67" s="46" t="s">
        <v>238</v>
      </c>
      <c r="C67" s="36"/>
      <c r="D67" s="55">
        <v>-212827</v>
      </c>
      <c r="E67" s="102"/>
      <c r="F67" s="55">
        <v>-30643</v>
      </c>
      <c r="G67" s="102"/>
      <c r="H67" s="55">
        <v>-12714</v>
      </c>
      <c r="I67" s="102"/>
      <c r="J67" s="55">
        <v>-13154</v>
      </c>
    </row>
    <row r="68" spans="1:10" ht="17.25" customHeight="1" x14ac:dyDescent="0.3">
      <c r="A68" s="46" t="s">
        <v>118</v>
      </c>
      <c r="C68" s="36"/>
      <c r="D68" s="55">
        <v>-2158</v>
      </c>
      <c r="E68" s="102"/>
      <c r="F68" s="55">
        <v>-2351</v>
      </c>
      <c r="G68" s="102"/>
      <c r="H68" s="55">
        <v>-2158</v>
      </c>
      <c r="I68" s="102"/>
      <c r="J68" s="55">
        <v>-2351</v>
      </c>
    </row>
    <row r="69" spans="1:10" ht="17.25" customHeight="1" x14ac:dyDescent="0.3">
      <c r="A69" s="46" t="s">
        <v>114</v>
      </c>
      <c r="B69" s="201"/>
      <c r="C69" s="46"/>
      <c r="D69" s="102">
        <v>-52093</v>
      </c>
      <c r="E69" s="102"/>
      <c r="F69" s="102">
        <v>-22826</v>
      </c>
      <c r="G69" s="102"/>
      <c r="H69" s="102">
        <v>-43822</v>
      </c>
      <c r="I69" s="102"/>
      <c r="J69" s="102">
        <v>-18345</v>
      </c>
    </row>
    <row r="70" spans="1:10" ht="17.25" customHeight="1" x14ac:dyDescent="0.3">
      <c r="A70" s="46" t="s">
        <v>203</v>
      </c>
      <c r="B70" s="201"/>
      <c r="C70" s="46"/>
      <c r="D70" s="102">
        <v>0</v>
      </c>
      <c r="E70" s="102"/>
      <c r="F70" s="102">
        <v>0</v>
      </c>
      <c r="G70" s="102"/>
      <c r="H70" s="102">
        <v>25065</v>
      </c>
      <c r="I70" s="102"/>
      <c r="J70" s="102">
        <v>0</v>
      </c>
    </row>
    <row r="71" spans="1:10" ht="17.25" customHeight="1" x14ac:dyDescent="0.3">
      <c r="A71" s="46" t="s">
        <v>204</v>
      </c>
      <c r="B71" s="201"/>
      <c r="C71" s="46"/>
      <c r="D71" s="102">
        <v>0</v>
      </c>
      <c r="E71" s="102"/>
      <c r="F71" s="102">
        <v>0</v>
      </c>
      <c r="G71" s="102"/>
      <c r="H71" s="102">
        <v>-109610</v>
      </c>
      <c r="I71" s="102"/>
      <c r="J71" s="102">
        <v>-31775</v>
      </c>
    </row>
    <row r="72" spans="1:10" ht="17.25" customHeight="1" x14ac:dyDescent="0.3">
      <c r="A72" s="46" t="s">
        <v>198</v>
      </c>
      <c r="B72" s="232"/>
      <c r="C72" s="46"/>
      <c r="D72" s="102">
        <v>0</v>
      </c>
      <c r="E72" s="102"/>
      <c r="F72" s="102">
        <v>0</v>
      </c>
      <c r="G72" s="102"/>
      <c r="H72" s="102">
        <v>666822</v>
      </c>
      <c r="I72" s="102"/>
      <c r="J72" s="102">
        <v>0</v>
      </c>
    </row>
    <row r="73" spans="1:10" ht="17.25" customHeight="1" x14ac:dyDescent="0.3">
      <c r="A73" s="46" t="s">
        <v>25</v>
      </c>
      <c r="B73" s="201"/>
      <c r="C73" s="46"/>
      <c r="D73" s="102">
        <v>809</v>
      </c>
      <c r="E73" s="102"/>
      <c r="F73" s="102">
        <v>16</v>
      </c>
      <c r="G73" s="102"/>
      <c r="H73" s="55">
        <f>2344-1</f>
        <v>2343</v>
      </c>
      <c r="I73" s="102"/>
      <c r="J73" s="55">
        <v>2088</v>
      </c>
    </row>
    <row r="74" spans="1:10" ht="17.25" customHeight="1" x14ac:dyDescent="0.3">
      <c r="A74" s="30" t="s">
        <v>188</v>
      </c>
      <c r="B74" s="68"/>
      <c r="C74" s="30"/>
      <c r="D74" s="122">
        <f>SUM(D58:D73)</f>
        <v>-493857</v>
      </c>
      <c r="E74" s="123"/>
      <c r="F74" s="122">
        <f>SUM(F58:F73)</f>
        <v>-88444</v>
      </c>
      <c r="G74" s="123"/>
      <c r="H74" s="122">
        <f>SUM(H58:H73)</f>
        <v>-712472</v>
      </c>
      <c r="I74" s="123"/>
      <c r="J74" s="122">
        <f>SUM(J58:J73)</f>
        <v>-96183</v>
      </c>
    </row>
    <row r="75" spans="1:10" ht="17.25" customHeight="1" x14ac:dyDescent="0.3">
      <c r="A75" s="30"/>
      <c r="B75" s="68"/>
      <c r="C75" s="30"/>
      <c r="D75" s="124"/>
      <c r="E75" s="134"/>
      <c r="F75" s="124"/>
      <c r="G75" s="134"/>
      <c r="H75" s="124"/>
      <c r="I75" s="134"/>
      <c r="J75" s="124"/>
    </row>
    <row r="76" spans="1:10" ht="17.25" customHeight="1" x14ac:dyDescent="0.3">
      <c r="A76" s="35" t="s">
        <v>26</v>
      </c>
      <c r="B76" s="68"/>
      <c r="C76" s="35"/>
      <c r="D76" s="124"/>
      <c r="E76" s="124"/>
      <c r="F76" s="124"/>
      <c r="G76" s="124"/>
      <c r="H76" s="124"/>
      <c r="I76" s="124"/>
      <c r="J76" s="124"/>
    </row>
    <row r="77" spans="1:10" s="219" customFormat="1" ht="17.25" customHeight="1" x14ac:dyDescent="0.3">
      <c r="A77" s="220" t="s">
        <v>181</v>
      </c>
      <c r="B77" s="58"/>
      <c r="C77" s="218"/>
      <c r="D77" s="139">
        <v>0</v>
      </c>
      <c r="E77" s="124"/>
      <c r="F77" s="124">
        <v>43010</v>
      </c>
      <c r="G77" s="124"/>
      <c r="H77" s="139">
        <v>0</v>
      </c>
      <c r="I77" s="124"/>
      <c r="J77" s="124">
        <v>43010</v>
      </c>
    </row>
    <row r="78" spans="1:10" ht="17.25" customHeight="1" x14ac:dyDescent="0.3">
      <c r="A78" s="43" t="s">
        <v>126</v>
      </c>
      <c r="C78" s="43"/>
      <c r="D78" s="124">
        <v>106496</v>
      </c>
      <c r="E78" s="124"/>
      <c r="F78" s="124">
        <v>0</v>
      </c>
      <c r="G78" s="124"/>
      <c r="H78" s="139">
        <v>0</v>
      </c>
      <c r="I78" s="124"/>
      <c r="J78" s="124">
        <v>0</v>
      </c>
    </row>
    <row r="79" spans="1:10" ht="17.25" customHeight="1" x14ac:dyDescent="0.3">
      <c r="A79" s="43" t="s">
        <v>239</v>
      </c>
      <c r="C79" s="43"/>
      <c r="D79" s="102">
        <v>0</v>
      </c>
      <c r="E79" s="102"/>
      <c r="F79" s="102">
        <v>0</v>
      </c>
      <c r="G79" s="102"/>
      <c r="H79" s="102">
        <v>221000</v>
      </c>
      <c r="I79" s="102"/>
      <c r="J79" s="102">
        <v>0</v>
      </c>
    </row>
    <row r="80" spans="1:10" ht="17.25" customHeight="1" x14ac:dyDescent="0.3">
      <c r="A80" s="43" t="s">
        <v>240</v>
      </c>
      <c r="C80" s="43"/>
      <c r="D80" s="102">
        <v>-557</v>
      </c>
      <c r="E80" s="102"/>
      <c r="F80" s="102">
        <v>0</v>
      </c>
      <c r="G80" s="102"/>
      <c r="H80" s="102">
        <v>-100100</v>
      </c>
      <c r="I80" s="102"/>
      <c r="J80" s="102">
        <v>-10323</v>
      </c>
    </row>
    <row r="81" spans="1:10" ht="17.25" customHeight="1" x14ac:dyDescent="0.3">
      <c r="A81" s="43" t="s">
        <v>116</v>
      </c>
      <c r="C81" s="43"/>
      <c r="D81" s="102">
        <v>204673</v>
      </c>
      <c r="E81" s="102"/>
      <c r="F81" s="102">
        <v>344619</v>
      </c>
      <c r="G81" s="102"/>
      <c r="H81" s="102">
        <v>52868</v>
      </c>
      <c r="I81" s="102"/>
      <c r="J81" s="102">
        <v>262530</v>
      </c>
    </row>
    <row r="82" spans="1:10" ht="17.25" customHeight="1" x14ac:dyDescent="0.3">
      <c r="A82" s="43" t="s">
        <v>117</v>
      </c>
      <c r="C82" s="43"/>
      <c r="D82" s="102">
        <v>-275083</v>
      </c>
      <c r="E82" s="102"/>
      <c r="F82" s="124">
        <v>-346273</v>
      </c>
      <c r="G82" s="102"/>
      <c r="H82" s="102">
        <v>-79496</v>
      </c>
      <c r="I82" s="102"/>
      <c r="J82" s="102">
        <v>-259530</v>
      </c>
    </row>
    <row r="83" spans="1:10" ht="17.25" customHeight="1" x14ac:dyDescent="0.3">
      <c r="A83" s="43" t="s">
        <v>148</v>
      </c>
      <c r="B83" s="166"/>
      <c r="C83" s="140"/>
      <c r="D83" s="102">
        <v>-37091</v>
      </c>
      <c r="E83" s="141"/>
      <c r="F83" s="102">
        <v>-25128</v>
      </c>
      <c r="G83" s="141"/>
      <c r="H83" s="102">
        <v>-2913</v>
      </c>
      <c r="I83" s="141"/>
      <c r="J83" s="102">
        <v>-2691</v>
      </c>
    </row>
    <row r="84" spans="1:10" ht="17.25" customHeight="1" x14ac:dyDescent="0.3">
      <c r="A84" s="43" t="s">
        <v>206</v>
      </c>
      <c r="B84" s="166"/>
      <c r="C84" s="140"/>
      <c r="D84" s="102">
        <v>500000</v>
      </c>
      <c r="E84" s="141"/>
      <c r="F84" s="102">
        <v>0</v>
      </c>
      <c r="G84" s="141"/>
      <c r="H84" s="102">
        <v>500000</v>
      </c>
      <c r="I84" s="141"/>
      <c r="J84" s="102">
        <v>0</v>
      </c>
    </row>
    <row r="85" spans="1:10" ht="17.25" customHeight="1" x14ac:dyDescent="0.3">
      <c r="A85" s="43" t="s">
        <v>242</v>
      </c>
      <c r="B85" s="166"/>
      <c r="C85" s="140"/>
      <c r="D85" s="102">
        <v>-7000</v>
      </c>
      <c r="E85" s="141"/>
      <c r="F85" s="102">
        <v>0</v>
      </c>
      <c r="G85" s="141"/>
      <c r="H85" s="102">
        <v>-7000</v>
      </c>
      <c r="I85" s="141"/>
      <c r="J85" s="102">
        <v>0</v>
      </c>
    </row>
    <row r="86" spans="1:10" ht="17.25" customHeight="1" x14ac:dyDescent="0.3">
      <c r="A86" s="43" t="s">
        <v>27</v>
      </c>
      <c r="C86" s="43"/>
      <c r="D86" s="55">
        <v>-12201</v>
      </c>
      <c r="E86" s="102"/>
      <c r="F86" s="55">
        <v>-7880</v>
      </c>
      <c r="G86" s="102"/>
      <c r="H86" s="55">
        <v>-10560</v>
      </c>
      <c r="I86" s="102"/>
      <c r="J86" s="55">
        <v>-2653</v>
      </c>
    </row>
    <row r="87" spans="1:10" ht="17.25" customHeight="1" x14ac:dyDescent="0.3">
      <c r="A87" s="31" t="s">
        <v>187</v>
      </c>
      <c r="B87" s="68"/>
      <c r="C87" s="31"/>
      <c r="D87" s="122">
        <f>SUM(D77:D86)</f>
        <v>479237</v>
      </c>
      <c r="E87" s="123"/>
      <c r="F87" s="122">
        <f>SUM(F77:F86)</f>
        <v>8348</v>
      </c>
      <c r="G87" s="123"/>
      <c r="H87" s="122">
        <f>SUM(H77:H86)</f>
        <v>573799</v>
      </c>
      <c r="I87" s="123"/>
      <c r="J87" s="122">
        <f>SUM(J77:J86)</f>
        <v>30343</v>
      </c>
    </row>
    <row r="88" spans="1:10" ht="17.25" customHeight="1" x14ac:dyDescent="0.3">
      <c r="A88" s="31"/>
      <c r="B88" s="68"/>
      <c r="C88" s="31"/>
      <c r="D88" s="102"/>
      <c r="E88" s="102"/>
      <c r="F88" s="102"/>
      <c r="G88" s="102"/>
      <c r="H88" s="102"/>
      <c r="I88" s="102"/>
      <c r="J88" s="102"/>
    </row>
    <row r="89" spans="1:10" ht="17.25" customHeight="1" x14ac:dyDescent="0.3">
      <c r="A89" s="31" t="s">
        <v>73</v>
      </c>
      <c r="B89" s="68"/>
      <c r="C89" s="31"/>
      <c r="D89" s="123">
        <f>D46+D74+D87</f>
        <v>51163</v>
      </c>
      <c r="E89" s="123"/>
      <c r="F89" s="123">
        <f>F46+F74+F87</f>
        <v>21677</v>
      </c>
      <c r="G89" s="123"/>
      <c r="H89" s="123">
        <f>H46+H74+H87</f>
        <v>-10364</v>
      </c>
      <c r="I89" s="123"/>
      <c r="J89" s="123">
        <f>J46+J74+J87</f>
        <v>22695</v>
      </c>
    </row>
    <row r="90" spans="1:10" ht="17.25" customHeight="1" x14ac:dyDescent="0.3">
      <c r="A90" s="137" t="s">
        <v>178</v>
      </c>
      <c r="C90" s="137"/>
      <c r="D90" s="102">
        <v>236038</v>
      </c>
      <c r="E90" s="102"/>
      <c r="F90" s="102">
        <v>93444</v>
      </c>
      <c r="G90" s="102"/>
      <c r="H90" s="102">
        <v>50129</v>
      </c>
      <c r="I90" s="102"/>
      <c r="J90" s="102">
        <v>66801</v>
      </c>
    </row>
    <row r="91" spans="1:10" ht="20.25" customHeight="1" thickBot="1" x14ac:dyDescent="0.35">
      <c r="A91" s="30" t="s">
        <v>197</v>
      </c>
      <c r="B91" s="68"/>
      <c r="C91" s="30"/>
      <c r="D91" s="125">
        <f>SUM(D89:D90)</f>
        <v>287201</v>
      </c>
      <c r="E91" s="123"/>
      <c r="F91" s="125">
        <f>SUM(F89:F90)</f>
        <v>115121</v>
      </c>
      <c r="G91" s="123"/>
      <c r="H91" s="125">
        <f>SUM(H89:H90)</f>
        <v>39765</v>
      </c>
      <c r="I91" s="123"/>
      <c r="J91" s="125">
        <f>SUM(J89:J90)</f>
        <v>89496</v>
      </c>
    </row>
    <row r="92" spans="1:10" ht="17.25" customHeight="1" thickTop="1" x14ac:dyDescent="0.3">
      <c r="A92" s="9"/>
      <c r="B92" s="201"/>
      <c r="C92" s="9"/>
      <c r="D92" s="123"/>
      <c r="E92" s="123"/>
      <c r="F92" s="123"/>
      <c r="G92" s="123"/>
      <c r="H92" s="123"/>
      <c r="I92" s="123"/>
      <c r="J92" s="123"/>
    </row>
    <row r="93" spans="1:10" ht="17.25" customHeight="1" x14ac:dyDescent="0.3">
      <c r="A93" s="35" t="s">
        <v>50</v>
      </c>
      <c r="B93" s="68"/>
      <c r="C93" s="35"/>
      <c r="D93" s="124"/>
      <c r="E93" s="124"/>
      <c r="F93" s="124"/>
      <c r="G93" s="124"/>
      <c r="H93" s="124"/>
      <c r="I93" s="124"/>
      <c r="J93" s="124"/>
    </row>
    <row r="94" spans="1:10" ht="17.25" hidden="1" customHeight="1" x14ac:dyDescent="0.3">
      <c r="A94" s="36" t="s">
        <v>127</v>
      </c>
      <c r="C94" s="36"/>
      <c r="D94" s="213"/>
      <c r="E94" s="102"/>
      <c r="F94" s="102">
        <v>0</v>
      </c>
      <c r="G94" s="102"/>
      <c r="H94" s="213">
        <v>0</v>
      </c>
      <c r="I94" s="102"/>
      <c r="J94" s="102">
        <v>0</v>
      </c>
    </row>
    <row r="95" spans="1:10" ht="17.25" hidden="1" customHeight="1" x14ac:dyDescent="0.3">
      <c r="A95" s="36" t="s">
        <v>184</v>
      </c>
      <c r="C95" s="36"/>
      <c r="D95" s="213"/>
      <c r="E95" s="213"/>
      <c r="F95" s="102">
        <v>0</v>
      </c>
      <c r="G95" s="213"/>
      <c r="H95" s="213"/>
      <c r="I95" s="213"/>
      <c r="J95" s="102">
        <v>0</v>
      </c>
    </row>
    <row r="96" spans="1:10" ht="17.25" customHeight="1" x14ac:dyDescent="0.3">
      <c r="A96" s="36" t="s">
        <v>243</v>
      </c>
      <c r="C96" s="36"/>
      <c r="D96" s="102">
        <v>53000</v>
      </c>
      <c r="E96" s="102"/>
      <c r="F96" s="102">
        <v>0</v>
      </c>
      <c r="G96" s="102"/>
      <c r="H96" s="102">
        <v>0</v>
      </c>
      <c r="I96" s="102"/>
      <c r="J96" s="102">
        <v>0</v>
      </c>
    </row>
    <row r="97" spans="1:10" ht="17.25" customHeight="1" x14ac:dyDescent="0.3">
      <c r="A97" s="36" t="s">
        <v>185</v>
      </c>
      <c r="C97" s="36"/>
      <c r="D97" s="102">
        <v>0</v>
      </c>
      <c r="E97" s="102"/>
      <c r="F97" s="102">
        <v>0</v>
      </c>
      <c r="G97" s="102"/>
      <c r="H97" s="102">
        <v>5500</v>
      </c>
      <c r="I97" s="102"/>
      <c r="J97" s="102">
        <v>0</v>
      </c>
    </row>
    <row r="98" spans="1:10" ht="17.25" customHeight="1" x14ac:dyDescent="0.3">
      <c r="A98" s="36" t="s">
        <v>128</v>
      </c>
      <c r="C98" s="36"/>
      <c r="D98" s="102">
        <v>6662</v>
      </c>
      <c r="E98" s="102"/>
      <c r="F98" s="102">
        <v>27699</v>
      </c>
      <c r="G98" s="102"/>
      <c r="H98" s="102">
        <v>6662</v>
      </c>
      <c r="I98" s="102"/>
      <c r="J98" s="102">
        <v>27699</v>
      </c>
    </row>
    <row r="99" spans="1:10" ht="17.25" hidden="1" customHeight="1" x14ac:dyDescent="0.3">
      <c r="A99" s="36" t="s">
        <v>140</v>
      </c>
      <c r="C99" s="36"/>
      <c r="D99" s="102"/>
      <c r="E99" s="102"/>
      <c r="F99" s="102"/>
      <c r="G99" s="102"/>
      <c r="H99" s="102"/>
      <c r="I99" s="102"/>
      <c r="J99" s="102"/>
    </row>
    <row r="100" spans="1:10" ht="17.25" customHeight="1" x14ac:dyDescent="0.3">
      <c r="A100" s="36" t="s">
        <v>63</v>
      </c>
      <c r="C100" s="36"/>
      <c r="D100" s="102">
        <v>41052</v>
      </c>
      <c r="E100" s="102"/>
      <c r="F100" s="102">
        <v>5746</v>
      </c>
      <c r="G100" s="102"/>
      <c r="H100" s="102">
        <v>0</v>
      </c>
      <c r="I100" s="102"/>
      <c r="J100" s="102">
        <v>2478</v>
      </c>
    </row>
    <row r="101" spans="1:10" ht="17.25" hidden="1" customHeight="1" x14ac:dyDescent="0.3">
      <c r="A101" s="36" t="s">
        <v>154</v>
      </c>
      <c r="C101" s="36"/>
      <c r="D101" s="102"/>
      <c r="E101" s="102"/>
      <c r="F101" s="102"/>
      <c r="G101" s="102"/>
      <c r="H101" s="102"/>
      <c r="I101" s="102"/>
      <c r="J101" s="102"/>
    </row>
    <row r="102" spans="1:10" ht="17.25" customHeight="1" x14ac:dyDescent="0.3">
      <c r="A102" s="36" t="s">
        <v>115</v>
      </c>
      <c r="C102" s="36"/>
      <c r="D102" s="102">
        <v>5056</v>
      </c>
      <c r="E102" s="102"/>
      <c r="F102" s="102">
        <v>53306</v>
      </c>
      <c r="G102" s="102"/>
      <c r="H102" s="102">
        <v>3929</v>
      </c>
      <c r="I102" s="102"/>
      <c r="J102" s="102">
        <v>10100</v>
      </c>
    </row>
    <row r="103" spans="1:10" ht="17.25" customHeight="1" x14ac:dyDescent="0.3">
      <c r="A103" s="36" t="s">
        <v>77</v>
      </c>
      <c r="C103" s="36"/>
      <c r="D103" s="102">
        <v>0</v>
      </c>
      <c r="E103" s="102"/>
      <c r="F103" s="102">
        <v>11265</v>
      </c>
      <c r="G103" s="102"/>
      <c r="H103" s="102">
        <v>0</v>
      </c>
      <c r="I103" s="102"/>
      <c r="J103" s="102">
        <v>0</v>
      </c>
    </row>
    <row r="104" spans="1:10" ht="17.25" hidden="1" customHeight="1" x14ac:dyDescent="0.3">
      <c r="A104" s="36" t="s">
        <v>171</v>
      </c>
      <c r="C104" s="36"/>
      <c r="D104" s="207"/>
      <c r="E104" s="134"/>
      <c r="F104" s="134">
        <v>0</v>
      </c>
      <c r="G104" s="102"/>
      <c r="H104" s="214"/>
      <c r="I104" s="102"/>
      <c r="J104" s="55">
        <v>0</v>
      </c>
    </row>
    <row r="105" spans="1:10" ht="17.25" customHeight="1" x14ac:dyDescent="0.3">
      <c r="A105" s="36" t="s">
        <v>244</v>
      </c>
      <c r="C105" s="36"/>
      <c r="D105" s="134">
        <v>770000</v>
      </c>
      <c r="E105" s="134"/>
      <c r="F105" s="134">
        <v>0</v>
      </c>
      <c r="G105" s="102"/>
      <c r="H105" s="55">
        <v>770000</v>
      </c>
      <c r="I105" s="102"/>
      <c r="J105" s="55">
        <v>0</v>
      </c>
    </row>
    <row r="106" spans="1:10" ht="17.25" customHeight="1" x14ac:dyDescent="0.3">
      <c r="A106" s="9"/>
      <c r="B106" s="9"/>
      <c r="C106" s="36"/>
      <c r="D106" s="102"/>
      <c r="E106" s="102"/>
      <c r="F106" s="102"/>
      <c r="G106" s="102"/>
      <c r="H106" s="55"/>
      <c r="I106" s="102"/>
      <c r="J106" s="55"/>
    </row>
    <row r="107" spans="1:10" ht="18.75" customHeight="1" x14ac:dyDescent="0.3">
      <c r="D107" s="176">
        <f>D91-'BL 3-4'!D11</f>
        <v>0</v>
      </c>
      <c r="E107" s="176">
        <f>E91-'BL 3-4'!E11</f>
        <v>0</v>
      </c>
      <c r="F107" s="176"/>
      <c r="G107" s="176">
        <f>G91-'BL 3-4'!G11</f>
        <v>0</v>
      </c>
      <c r="H107" s="176">
        <f>H91-'BL 3-4'!H11</f>
        <v>0</v>
      </c>
      <c r="I107" s="176">
        <f>I91-'BL 3-4'!I11</f>
        <v>0</v>
      </c>
      <c r="J107" s="176"/>
    </row>
    <row r="153" spans="1:9" ht="18.75" customHeight="1" x14ac:dyDescent="0.3">
      <c r="A153" s="19" t="s">
        <v>51</v>
      </c>
      <c r="B153" s="9"/>
      <c r="C153" s="9"/>
      <c r="E153" s="9"/>
      <c r="G153" s="9"/>
      <c r="I153" s="9"/>
    </row>
    <row r="226" spans="1:9" ht="18.75" customHeight="1" x14ac:dyDescent="0.3">
      <c r="A226" s="19" t="s">
        <v>52</v>
      </c>
      <c r="B226" s="9"/>
      <c r="C226" s="9"/>
      <c r="E226" s="9"/>
      <c r="G226" s="9"/>
      <c r="I226" s="9"/>
    </row>
    <row r="227" spans="1:9" ht="18.75" customHeight="1" x14ac:dyDescent="0.3">
      <c r="A227" s="19" t="s">
        <v>49</v>
      </c>
      <c r="B227" s="9"/>
      <c r="C227" s="9"/>
      <c r="E227" s="9"/>
      <c r="G227" s="9"/>
      <c r="I227" s="9"/>
    </row>
  </sheetData>
  <mergeCells count="18">
    <mergeCell ref="D4:F4"/>
    <mergeCell ref="H4:J4"/>
    <mergeCell ref="D5:F5"/>
    <mergeCell ref="H5:J5"/>
    <mergeCell ref="D9:J9"/>
    <mergeCell ref="D56:J56"/>
    <mergeCell ref="D53:F53"/>
    <mergeCell ref="D54:F54"/>
    <mergeCell ref="H53:J53"/>
    <mergeCell ref="H54:J54"/>
    <mergeCell ref="D52:F52"/>
    <mergeCell ref="H52:J52"/>
    <mergeCell ref="D51:F51"/>
    <mergeCell ref="H51:J51"/>
    <mergeCell ref="D6:F6"/>
    <mergeCell ref="D7:F7"/>
    <mergeCell ref="H6:J6"/>
    <mergeCell ref="H7:J7"/>
  </mergeCells>
  <pageMargins left="0.8" right="0.6" top="0.48" bottom="0.5" header="0.5" footer="0.5"/>
  <pageSetup paperSize="9" scale="75" firstPageNumber="11" orientation="portrait" useFirstPageNumber="1" r:id="rId1"/>
  <headerFooter>
    <oddFooter>&amp;L The accompanying notes form an integral part of the interim financial statements.
&amp;C&amp;P</oddFooter>
  </headerFooter>
  <rowBreaks count="1" manualBreakCount="1">
    <brk id="47" max="7" man="1"/>
  </rowBreaks>
  <ignoredErrors>
    <ignoredError sqref="E46 G46 I46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BL 3-4</vt:lpstr>
      <vt:lpstr>PL5-6</vt:lpstr>
      <vt:lpstr>SH7</vt:lpstr>
      <vt:lpstr>SH8</vt:lpstr>
      <vt:lpstr>SH9</vt:lpstr>
      <vt:lpstr>SH10</vt:lpstr>
      <vt:lpstr>CF11-12</vt:lpstr>
      <vt:lpstr>'BL 3-4'!Print_Area</vt:lpstr>
      <vt:lpstr>'CF11-12'!Print_Area</vt:lpstr>
      <vt:lpstr>'PL5-6'!Print_Area</vt:lpstr>
      <vt:lpstr>'SH10'!Print_Area</vt:lpstr>
      <vt:lpstr>'SH7'!Print_Area</vt:lpstr>
      <vt:lpstr>'SH8'!Print_Area</vt:lpstr>
      <vt:lpstr>'SH9'!Print_Area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Saisamorn, Chimyoo</cp:lastModifiedBy>
  <cp:lastPrinted>2022-05-09T08:15:08Z</cp:lastPrinted>
  <dcterms:created xsi:type="dcterms:W3CDTF">2006-01-03T07:48:30Z</dcterms:created>
  <dcterms:modified xsi:type="dcterms:W3CDTF">2022-05-09T08:15:13Z</dcterms:modified>
</cp:coreProperties>
</file>