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porpo\OneDrive\SABUY Group\Sabuy Technology\22. Elcid\FS Q3.2021\"/>
    </mc:Choice>
  </mc:AlternateContent>
  <xr:revisionPtr revIDLastSave="0" documentId="13_ncr:1_{3DFB9D07-852C-4DA4-8400-8F140505009D}" xr6:coauthVersionLast="47" xr6:coauthVersionMax="47" xr10:uidLastSave="{00000000-0000-0000-0000-000000000000}"/>
  <bookViews>
    <workbookView xWindow="-108" yWindow="-108" windowWidth="26136" windowHeight="15696" xr2:uid="{00000000-000D-0000-FFFF-FFFF00000000}"/>
  </bookViews>
  <sheets>
    <sheet name="BS3-5" sheetId="1" r:id="rId1"/>
    <sheet name="PL6-7" sheetId="2" r:id="rId2"/>
    <sheet name="PL8-9" sheetId="15" r:id="rId3"/>
    <sheet name="PL Q2'19" sheetId="12" state="hidden" r:id="rId4"/>
    <sheet name="Sheet2" sheetId="10" state="hidden" r:id="rId5"/>
    <sheet name="Sheet1" sheetId="9" state="hidden" r:id="rId6"/>
    <sheet name="SHC10" sheetId="8" r:id="rId7"/>
    <sheet name="SHC11" sheetId="3" r:id="rId8"/>
    <sheet name="SHS12" sheetId="13" r:id="rId9"/>
    <sheet name="SHS13" sheetId="4" r:id="rId10"/>
    <sheet name="CF14-15" sheetId="16" r:id="rId11"/>
  </sheets>
  <definedNames>
    <definedName name="_xlnm.Print_Area" localSheetId="0">'BS3-5'!$A$1:$K$94</definedName>
    <definedName name="_xlnm.Print_Area" localSheetId="10">'CF14-15'!$A$1:$M$104</definedName>
    <definedName name="_xlnm.Print_Area" localSheetId="1">'PL6-7'!$A$1:$J$68</definedName>
    <definedName name="_xlnm.Print_Area" localSheetId="2">'PL8-9'!$A$1:$J$60</definedName>
    <definedName name="_xlnm.Print_Area" localSheetId="6">'SHC10'!$A$1:$T$31</definedName>
    <definedName name="_xlnm.Print_Area" localSheetId="7">'SHC11'!$A$1:$V$35</definedName>
    <definedName name="_xlnm.Print_Area" localSheetId="8">'SHS12'!$A$1:$N$25</definedName>
    <definedName name="_xlnm.Print_Area" localSheetId="9">'SHS13'!$A$1:$N$27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16" l="1"/>
  <c r="D62" i="2"/>
  <c r="D57" i="2"/>
  <c r="T23" i="3"/>
  <c r="N23" i="3"/>
  <c r="H54" i="15" l="1"/>
  <c r="H49" i="15"/>
  <c r="I87" i="1"/>
  <c r="T25" i="3" l="1"/>
  <c r="K55" i="16" l="1"/>
  <c r="K54" i="16"/>
  <c r="G73" i="16" l="1"/>
  <c r="M90" i="16"/>
  <c r="K90" i="16"/>
  <c r="I90" i="16"/>
  <c r="G90" i="16"/>
  <c r="N15" i="4" l="1"/>
  <c r="L19" i="4"/>
  <c r="J19" i="4"/>
  <c r="H19" i="4"/>
  <c r="F19" i="4"/>
  <c r="D19" i="4"/>
  <c r="P15" i="3" l="1"/>
  <c r="T19" i="3"/>
  <c r="N19" i="3"/>
  <c r="L19" i="3"/>
  <c r="J19" i="3"/>
  <c r="H19" i="3"/>
  <c r="F19" i="3"/>
  <c r="D19" i="3"/>
  <c r="F16" i="3"/>
  <c r="D16" i="3"/>
  <c r="V15" i="3" l="1"/>
  <c r="G69" i="16" l="1"/>
  <c r="P25" i="3" l="1"/>
  <c r="M69" i="16" l="1"/>
  <c r="K69" i="16"/>
  <c r="I69" i="16"/>
  <c r="M28" i="16"/>
  <c r="M42" i="16" s="1"/>
  <c r="M44" i="16" s="1"/>
  <c r="I28" i="16"/>
  <c r="I42" i="16" s="1"/>
  <c r="I44" i="16" s="1"/>
  <c r="G28" i="16"/>
  <c r="G42" i="16" s="1"/>
  <c r="G44" i="16" s="1"/>
  <c r="G92" i="16" l="1"/>
  <c r="G95" i="16" s="1"/>
  <c r="G97" i="16" s="1"/>
  <c r="I92" i="16"/>
  <c r="I95" i="16" s="1"/>
  <c r="I97" i="16" s="1"/>
  <c r="I105" i="16" s="1"/>
  <c r="M92" i="16"/>
  <c r="M95" i="16" s="1"/>
  <c r="M97" i="16" s="1"/>
  <c r="M105" i="16" s="1"/>
  <c r="P16" i="3"/>
  <c r="P17" i="3" l="1"/>
  <c r="V16" i="3"/>
  <c r="V25" i="3"/>
  <c r="D88" i="1"/>
  <c r="V17" i="3" l="1"/>
  <c r="V19" i="3" s="1"/>
  <c r="P19" i="3"/>
  <c r="D36" i="15"/>
  <c r="N16" i="13" l="1"/>
  <c r="T26" i="3" l="1"/>
  <c r="P18" i="3" l="1"/>
  <c r="V18" i="3" s="1"/>
  <c r="L26" i="3" l="1"/>
  <c r="J26" i="3"/>
  <c r="H26" i="3"/>
  <c r="F26" i="3"/>
  <c r="D26" i="3"/>
  <c r="N26" i="3"/>
  <c r="T30" i="3"/>
  <c r="N18" i="4" l="1"/>
  <c r="L17" i="13" l="1"/>
  <c r="J17" i="13"/>
  <c r="H17" i="13"/>
  <c r="F17" i="13"/>
  <c r="D17" i="13"/>
  <c r="L23" i="8"/>
  <c r="R22" i="8"/>
  <c r="P22" i="8"/>
  <c r="N22" i="8"/>
  <c r="L22" i="8"/>
  <c r="J22" i="8"/>
  <c r="H22" i="8"/>
  <c r="F22" i="8"/>
  <c r="D22" i="8"/>
  <c r="D23" i="8" s="1"/>
  <c r="T22" i="8"/>
  <c r="T16" i="8"/>
  <c r="R17" i="8"/>
  <c r="N17" i="8"/>
  <c r="N23" i="8" s="1"/>
  <c r="L17" i="8"/>
  <c r="J17" i="8"/>
  <c r="J23" i="8" s="1"/>
  <c r="H17" i="8"/>
  <c r="H23" i="8" s="1"/>
  <c r="F17" i="8"/>
  <c r="F23" i="8" s="1"/>
  <c r="D17" i="8"/>
  <c r="J56" i="15"/>
  <c r="F56" i="15"/>
  <c r="J51" i="15"/>
  <c r="J23" i="15"/>
  <c r="H23" i="15"/>
  <c r="F23" i="15"/>
  <c r="D23" i="15"/>
  <c r="J15" i="15"/>
  <c r="H15" i="15"/>
  <c r="F15" i="15"/>
  <c r="D15" i="15"/>
  <c r="R23" i="8" l="1"/>
  <c r="H25" i="15"/>
  <c r="D25" i="15"/>
  <c r="J25" i="15"/>
  <c r="F25" i="15"/>
  <c r="J31" i="15" l="1"/>
  <c r="J33" i="15" s="1"/>
  <c r="J38" i="15" s="1"/>
  <c r="F31" i="15"/>
  <c r="F33" i="15" s="1"/>
  <c r="F51" i="15" s="1"/>
  <c r="D31" i="15"/>
  <c r="H31" i="15"/>
  <c r="H33" i="15" s="1"/>
  <c r="D33" i="15" l="1"/>
  <c r="D38" i="15" s="1"/>
  <c r="F38" i="15"/>
  <c r="H38" i="15"/>
  <c r="L23" i="4" s="1"/>
  <c r="P23" i="3"/>
  <c r="P26" i="3" s="1"/>
  <c r="D56" i="15" l="1"/>
  <c r="D51" i="15"/>
  <c r="H56" i="15"/>
  <c r="K10" i="16" s="1"/>
  <c r="K28" i="16" s="1"/>
  <c r="K42" i="16" s="1"/>
  <c r="K44" i="16" s="1"/>
  <c r="K92" i="16" s="1"/>
  <c r="K95" i="16" s="1"/>
  <c r="K97" i="16" s="1"/>
  <c r="T27" i="3"/>
  <c r="L27" i="3"/>
  <c r="D49" i="15" l="1"/>
  <c r="D54" i="15"/>
  <c r="H51" i="15"/>
  <c r="V23" i="3"/>
  <c r="V26" i="3" s="1"/>
  <c r="N30" i="3" l="1"/>
  <c r="P30" i="3" s="1"/>
  <c r="V30" i="3" s="1"/>
  <c r="N16" i="4"/>
  <c r="N17" i="4"/>
  <c r="N19" i="4" l="1"/>
  <c r="J27" i="3"/>
  <c r="P17" i="8" l="1"/>
  <c r="P23" i="8" s="1"/>
  <c r="L20" i="4" l="1"/>
  <c r="J20" i="4"/>
  <c r="F20" i="4"/>
  <c r="D20" i="4"/>
  <c r="F27" i="4"/>
  <c r="D27" i="4"/>
  <c r="J23" i="13"/>
  <c r="H23" i="13"/>
  <c r="H25" i="13" s="1"/>
  <c r="F23" i="13"/>
  <c r="D23" i="13"/>
  <c r="N22" i="13"/>
  <c r="L18" i="13"/>
  <c r="J18" i="13"/>
  <c r="F18" i="13"/>
  <c r="D18" i="13"/>
  <c r="F25" i="13"/>
  <c r="J28" i="8"/>
  <c r="J30" i="8" s="1"/>
  <c r="T15" i="8"/>
  <c r="F64" i="2"/>
  <c r="K19" i="1"/>
  <c r="H18" i="13" l="1"/>
  <c r="D25" i="13"/>
  <c r="L23" i="13"/>
  <c r="T17" i="8"/>
  <c r="T23" i="8" s="1"/>
  <c r="N21" i="13"/>
  <c r="N23" i="13" s="1"/>
  <c r="N15" i="13"/>
  <c r="J25" i="13"/>
  <c r="L25" i="13"/>
  <c r="N11" i="13"/>
  <c r="N17" i="13" l="1"/>
  <c r="N18" i="13" s="1"/>
  <c r="N25" i="13"/>
  <c r="D43" i="2" l="1"/>
  <c r="H43" i="2"/>
  <c r="D44" i="2"/>
  <c r="H44" i="2"/>
  <c r="P11" i="8" l="1"/>
  <c r="T11" i="8" s="1"/>
  <c r="H23" i="2" l="1"/>
  <c r="D23" i="2"/>
  <c r="L11" i="4" l="1"/>
  <c r="H11" i="4"/>
  <c r="H11" i="3"/>
  <c r="J11" i="3"/>
  <c r="L11" i="3"/>
  <c r="N11" i="3"/>
  <c r="J34" i="3" l="1"/>
  <c r="J36" i="3" s="1"/>
  <c r="P27" i="3"/>
  <c r="P11" i="3"/>
  <c r="H20" i="4"/>
  <c r="H27" i="4" s="1"/>
  <c r="J11" i="4"/>
  <c r="J27" i="4" s="1"/>
  <c r="N20" i="4" l="1"/>
  <c r="I88" i="1" l="1"/>
  <c r="L28" i="8" l="1"/>
  <c r="L30" i="8" s="1"/>
  <c r="H28" i="8"/>
  <c r="H30" i="8" s="1"/>
  <c r="F28" i="8"/>
  <c r="F30" i="8" s="1"/>
  <c r="D28" i="8"/>
  <c r="D30" i="8" s="1"/>
  <c r="X64" i="12" l="1"/>
  <c r="AB64" i="12"/>
  <c r="X65" i="12"/>
  <c r="AB65" i="12"/>
  <c r="X66" i="12"/>
  <c r="AB66" i="12"/>
  <c r="X59" i="12"/>
  <c r="R28" i="8" s="1"/>
  <c r="R30" i="8" s="1"/>
  <c r="X57" i="12"/>
  <c r="X58" i="12"/>
  <c r="AC63" i="12"/>
  <c r="AB58" i="12"/>
  <c r="AB59" i="12"/>
  <c r="AB57" i="12"/>
  <c r="X13" i="12"/>
  <c r="AB13" i="12"/>
  <c r="X14" i="12"/>
  <c r="AB14" i="12"/>
  <c r="AB15" i="12"/>
  <c r="AB17" i="12"/>
  <c r="X18" i="12"/>
  <c r="AB18" i="12"/>
  <c r="X19" i="12"/>
  <c r="AB19" i="12"/>
  <c r="X20" i="12"/>
  <c r="AB20" i="12"/>
  <c r="X21" i="12"/>
  <c r="AB21" i="12"/>
  <c r="X22" i="12"/>
  <c r="AB22" i="12"/>
  <c r="X23" i="12"/>
  <c r="AB23" i="12"/>
  <c r="X24" i="12"/>
  <c r="AB24" i="12"/>
  <c r="X25" i="12"/>
  <c r="AB25" i="12"/>
  <c r="X26" i="12"/>
  <c r="AB26" i="12"/>
  <c r="X27" i="12"/>
  <c r="AB27" i="12"/>
  <c r="X29" i="12"/>
  <c r="AB29" i="12"/>
  <c r="X33" i="12"/>
  <c r="AB33" i="12"/>
  <c r="X34" i="12"/>
  <c r="AB34" i="12"/>
  <c r="X35" i="12"/>
  <c r="AB35" i="12"/>
  <c r="X36" i="12"/>
  <c r="AB36" i="12"/>
  <c r="X37" i="12"/>
  <c r="AB37" i="12"/>
  <c r="X38" i="12"/>
  <c r="F39" i="2" s="1"/>
  <c r="AB38" i="12"/>
  <c r="J39" i="2" s="1"/>
  <c r="X39" i="12"/>
  <c r="AB39" i="12"/>
  <c r="X40" i="12"/>
  <c r="F41" i="2" s="1"/>
  <c r="AB40" i="12"/>
  <c r="J41" i="2" s="1"/>
  <c r="X41" i="12"/>
  <c r="AB41" i="12"/>
  <c r="X42" i="12"/>
  <c r="AB12" i="12"/>
  <c r="X12" i="12"/>
  <c r="G95" i="12"/>
  <c r="G94" i="12"/>
  <c r="I82" i="12"/>
  <c r="I83" i="12" s="1"/>
  <c r="G77" i="12"/>
  <c r="C77" i="12" s="1"/>
  <c r="G76" i="12"/>
  <c r="C76" i="12" s="1"/>
  <c r="G75" i="12"/>
  <c r="C75" i="12" s="1"/>
  <c r="G74" i="12"/>
  <c r="G78" i="12" s="1"/>
  <c r="C74" i="12"/>
  <c r="F71" i="12"/>
  <c r="D71" i="12"/>
  <c r="I43" i="12"/>
  <c r="G43" i="12"/>
  <c r="AB43" i="12" s="1"/>
  <c r="E43" i="12"/>
  <c r="C43" i="12"/>
  <c r="X43" i="12" s="1"/>
  <c r="I42" i="12"/>
  <c r="G42" i="12"/>
  <c r="AB42" i="12" s="1"/>
  <c r="E42" i="12"/>
  <c r="C42" i="12"/>
  <c r="I31" i="12"/>
  <c r="G31" i="12"/>
  <c r="AB31" i="12" s="1"/>
  <c r="E31" i="12"/>
  <c r="C31" i="12"/>
  <c r="X31" i="12" s="1"/>
  <c r="G28" i="12"/>
  <c r="AB28" i="12" s="1"/>
  <c r="E28" i="12"/>
  <c r="I24" i="12"/>
  <c r="I28" i="12" s="1"/>
  <c r="C22" i="12"/>
  <c r="C28" i="12" s="1"/>
  <c r="X28" i="12" s="1"/>
  <c r="I16" i="12"/>
  <c r="I17" i="12" s="1"/>
  <c r="G16" i="12"/>
  <c r="G17" i="12" s="1"/>
  <c r="E16" i="12"/>
  <c r="E17" i="12" s="1"/>
  <c r="C16" i="12"/>
  <c r="X16" i="12" s="1"/>
  <c r="C15" i="12"/>
  <c r="X15" i="12" s="1"/>
  <c r="C14" i="12"/>
  <c r="C17" i="12" s="1"/>
  <c r="X17" i="12" s="1"/>
  <c r="T11" i="3"/>
  <c r="V11" i="3" s="1"/>
  <c r="J44" i="2" l="1"/>
  <c r="AB16" i="12"/>
  <c r="E30" i="12"/>
  <c r="E32" i="12" s="1"/>
  <c r="F44" i="2"/>
  <c r="F43" i="2"/>
  <c r="G30" i="12"/>
  <c r="J43" i="2"/>
  <c r="J23" i="2"/>
  <c r="F15" i="2"/>
  <c r="F23" i="2"/>
  <c r="F88" i="1"/>
  <c r="C30" i="12"/>
  <c r="C78" i="12"/>
  <c r="E60" i="12"/>
  <c r="E56" i="12" s="1"/>
  <c r="E69" i="12" s="1"/>
  <c r="E44" i="12"/>
  <c r="E67" i="12" s="1"/>
  <c r="I30" i="12"/>
  <c r="I32" i="12" s="1"/>
  <c r="E82" i="12"/>
  <c r="E83" i="12" s="1"/>
  <c r="G32" i="12" l="1"/>
  <c r="AB30" i="12"/>
  <c r="C32" i="12"/>
  <c r="X32" i="12" s="1"/>
  <c r="X30" i="12"/>
  <c r="C60" i="12"/>
  <c r="I44" i="12"/>
  <c r="I63" i="12" s="1"/>
  <c r="I67" i="12" s="1"/>
  <c r="I71" i="12" s="1"/>
  <c r="I56" i="12"/>
  <c r="E63" i="12"/>
  <c r="G83" i="12" s="1"/>
  <c r="E71" i="12"/>
  <c r="C56" i="12" l="1"/>
  <c r="X60" i="12"/>
  <c r="C44" i="12"/>
  <c r="AB32" i="12"/>
  <c r="G44" i="12"/>
  <c r="G56" i="12"/>
  <c r="I60" i="12"/>
  <c r="I69" i="12"/>
  <c r="AB56" i="12" l="1"/>
  <c r="G69" i="12"/>
  <c r="G60" i="12"/>
  <c r="G63" i="12"/>
  <c r="AB44" i="12"/>
  <c r="C67" i="12"/>
  <c r="X44" i="12"/>
  <c r="C69" i="12"/>
  <c r="X56" i="12"/>
  <c r="X67" i="12" l="1"/>
  <c r="C63" i="12"/>
  <c r="X63" i="12" s="1"/>
  <c r="C71" i="12"/>
  <c r="G67" i="12"/>
  <c r="AB63" i="12"/>
  <c r="T31" i="3"/>
  <c r="G71" i="12" l="1"/>
  <c r="AB67" i="12"/>
  <c r="N27" i="3" l="1"/>
  <c r="H15" i="2" l="1"/>
  <c r="J15" i="2" l="1"/>
  <c r="H25" i="4" l="1"/>
  <c r="H28" i="4" s="1"/>
  <c r="N11" i="4" l="1"/>
  <c r="D57" i="1"/>
  <c r="I92" i="1" l="1"/>
  <c r="K88" i="1"/>
  <c r="I57" i="1" l="1"/>
  <c r="I35" i="1"/>
  <c r="I19" i="1"/>
  <c r="I37" i="1" l="1"/>
  <c r="D25" i="4" l="1"/>
  <c r="D28" i="4" s="1"/>
  <c r="J32" i="3"/>
  <c r="D15" i="2"/>
  <c r="D25" i="2" s="1"/>
  <c r="D31" i="2" l="1"/>
  <c r="J64" i="2"/>
  <c r="J59" i="2" l="1"/>
  <c r="K35" i="1"/>
  <c r="F35" i="1"/>
  <c r="F19" i="1"/>
  <c r="K37" i="1" l="1"/>
  <c r="F37" i="1"/>
  <c r="N13" i="1" l="1"/>
  <c r="L13" i="1"/>
  <c r="D35" i="1" l="1"/>
  <c r="D19" i="1"/>
  <c r="L32" i="3" l="1"/>
  <c r="V27" i="3"/>
  <c r="R19" i="3"/>
  <c r="L34" i="3" l="1"/>
  <c r="L36" i="3" s="1"/>
  <c r="Q75" i="10" l="1"/>
  <c r="Q74" i="10"/>
  <c r="Q73" i="10"/>
  <c r="Q72" i="10"/>
  <c r="Q71" i="10"/>
  <c r="Q70" i="10"/>
  <c r="Q58" i="10"/>
  <c r="Q57" i="10"/>
  <c r="Q56" i="10"/>
  <c r="Q55" i="10"/>
  <c r="Q54" i="10"/>
  <c r="Q53" i="10"/>
  <c r="Q52" i="10"/>
  <c r="Q51" i="10"/>
  <c r="Q48" i="10"/>
  <c r="Q47" i="10"/>
  <c r="Q46" i="10"/>
  <c r="Q45" i="10"/>
  <c r="Q44" i="10"/>
  <c r="Q43" i="10"/>
  <c r="Q42" i="10"/>
  <c r="Q41" i="10"/>
  <c r="Q40" i="10"/>
  <c r="Q29" i="10"/>
  <c r="Q27" i="10"/>
  <c r="Q26" i="10"/>
  <c r="Q25" i="10"/>
  <c r="Q24" i="10"/>
  <c r="Q23" i="10"/>
  <c r="Q22" i="10"/>
  <c r="Q21" i="10"/>
  <c r="Q20" i="10"/>
  <c r="Q17" i="10"/>
  <c r="Q16" i="10"/>
  <c r="Q15" i="10"/>
  <c r="Q14" i="10"/>
  <c r="Q13" i="10"/>
  <c r="Q12" i="10"/>
  <c r="Q11" i="10"/>
  <c r="Q10" i="10"/>
  <c r="M75" i="10"/>
  <c r="M74" i="10"/>
  <c r="M73" i="10"/>
  <c r="M72" i="10"/>
  <c r="M71" i="10"/>
  <c r="M70" i="10"/>
  <c r="M56" i="10"/>
  <c r="M55" i="10"/>
  <c r="M54" i="10"/>
  <c r="M53" i="10"/>
  <c r="M52" i="10"/>
  <c r="M51" i="10"/>
  <c r="M48" i="10"/>
  <c r="M47" i="10"/>
  <c r="M46" i="10"/>
  <c r="M45" i="10"/>
  <c r="M44" i="10"/>
  <c r="M43" i="10"/>
  <c r="M42" i="10"/>
  <c r="M41" i="10"/>
  <c r="M40" i="10"/>
  <c r="M27" i="10"/>
  <c r="M26" i="10"/>
  <c r="M25" i="10"/>
  <c r="M24" i="10"/>
  <c r="M23" i="10"/>
  <c r="M22" i="10"/>
  <c r="M21" i="10"/>
  <c r="M20" i="10"/>
  <c r="M17" i="10"/>
  <c r="M16" i="10"/>
  <c r="M15" i="10"/>
  <c r="M14" i="10"/>
  <c r="M13" i="10"/>
  <c r="M12" i="10"/>
  <c r="M11" i="10"/>
  <c r="M10" i="10"/>
  <c r="I79" i="10"/>
  <c r="I74" i="10"/>
  <c r="I72" i="10"/>
  <c r="I71" i="10"/>
  <c r="I70" i="10"/>
  <c r="I55" i="10"/>
  <c r="I54" i="10"/>
  <c r="I52" i="10"/>
  <c r="I47" i="10"/>
  <c r="I46" i="10"/>
  <c r="I45" i="10"/>
  <c r="I44" i="10"/>
  <c r="I43" i="10"/>
  <c r="I42" i="10"/>
  <c r="I41" i="10"/>
  <c r="I40" i="10"/>
  <c r="I26" i="10"/>
  <c r="I25" i="10"/>
  <c r="I24" i="10"/>
  <c r="I23" i="10"/>
  <c r="I22" i="10"/>
  <c r="I21" i="10"/>
  <c r="I20" i="10"/>
  <c r="I16" i="10"/>
  <c r="I15" i="10"/>
  <c r="I14" i="10"/>
  <c r="I13" i="10"/>
  <c r="I12" i="10"/>
  <c r="I11" i="10"/>
  <c r="I10" i="10"/>
  <c r="E74" i="10"/>
  <c r="E73" i="10"/>
  <c r="E72" i="10"/>
  <c r="E71" i="10"/>
  <c r="E70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Q59" i="9"/>
  <c r="Q50" i="9"/>
  <c r="Q28" i="9"/>
  <c r="Q27" i="9"/>
  <c r="Q26" i="9"/>
  <c r="Q24" i="9"/>
  <c r="Q23" i="9"/>
  <c r="Q22" i="9"/>
  <c r="Q21" i="9"/>
  <c r="Q20" i="9"/>
  <c r="Q19" i="9"/>
  <c r="Q18" i="9"/>
  <c r="Q17" i="9"/>
  <c r="Q14" i="9"/>
  <c r="Q13" i="9"/>
  <c r="Q12" i="9"/>
  <c r="Q11" i="9"/>
  <c r="Q10" i="9"/>
  <c r="M137" i="9"/>
  <c r="M135" i="9"/>
  <c r="M133" i="9"/>
  <c r="M130" i="9"/>
  <c r="M128" i="9"/>
  <c r="M118" i="9"/>
  <c r="M117" i="9"/>
  <c r="M116" i="9"/>
  <c r="M114" i="9"/>
  <c r="M112" i="9"/>
  <c r="M102" i="9"/>
  <c r="M101" i="9"/>
  <c r="M100" i="9"/>
  <c r="M99" i="9"/>
  <c r="M98" i="9"/>
  <c r="M97" i="9"/>
  <c r="M96" i="9"/>
  <c r="M95" i="9"/>
  <c r="M92" i="9"/>
  <c r="M91" i="9"/>
  <c r="M90" i="9"/>
  <c r="M89" i="9"/>
  <c r="M88" i="9"/>
  <c r="M59" i="9"/>
  <c r="M57" i="9"/>
  <c r="M56" i="9"/>
  <c r="M55" i="9"/>
  <c r="M52" i="9"/>
  <c r="M51" i="9"/>
  <c r="M50" i="9"/>
  <c r="M28" i="9"/>
  <c r="M27" i="9"/>
  <c r="M26" i="9"/>
  <c r="M24" i="9"/>
  <c r="M23" i="9"/>
  <c r="M22" i="9"/>
  <c r="M21" i="9"/>
  <c r="M20" i="9"/>
  <c r="M19" i="9"/>
  <c r="M18" i="9"/>
  <c r="M17" i="9"/>
  <c r="M14" i="9"/>
  <c r="M13" i="9"/>
  <c r="M12" i="9"/>
  <c r="M11" i="9"/>
  <c r="M10" i="9"/>
  <c r="I137" i="9"/>
  <c r="I135" i="9"/>
  <c r="I134" i="9"/>
  <c r="I133" i="9"/>
  <c r="I130" i="9"/>
  <c r="I129" i="9"/>
  <c r="I128" i="9"/>
  <c r="I118" i="9"/>
  <c r="I106" i="9"/>
  <c r="I105" i="9"/>
  <c r="I104" i="9"/>
  <c r="I102" i="9"/>
  <c r="I101" i="9"/>
  <c r="I100" i="9"/>
  <c r="I99" i="9"/>
  <c r="I98" i="9"/>
  <c r="I97" i="9"/>
  <c r="I96" i="9"/>
  <c r="I95" i="9"/>
  <c r="I92" i="9"/>
  <c r="I91" i="9"/>
  <c r="I90" i="9"/>
  <c r="I89" i="9"/>
  <c r="I88" i="9"/>
  <c r="I59" i="9"/>
  <c r="I57" i="9"/>
  <c r="I56" i="9"/>
  <c r="I55" i="9"/>
  <c r="I52" i="9"/>
  <c r="I51" i="9"/>
  <c r="I50" i="9"/>
  <c r="I28" i="9"/>
  <c r="I27" i="9"/>
  <c r="I26" i="9"/>
  <c r="I24" i="9"/>
  <c r="I23" i="9"/>
  <c r="I22" i="9"/>
  <c r="I21" i="9"/>
  <c r="I20" i="9"/>
  <c r="I19" i="9"/>
  <c r="I18" i="9"/>
  <c r="I17" i="9"/>
  <c r="I14" i="9"/>
  <c r="I13" i="9"/>
  <c r="I12" i="9"/>
  <c r="I11" i="9"/>
  <c r="I10" i="9"/>
  <c r="E137" i="9"/>
  <c r="E135" i="9"/>
  <c r="E134" i="9"/>
  <c r="E133" i="9"/>
  <c r="E130" i="9"/>
  <c r="E129" i="9"/>
  <c r="E128" i="9"/>
  <c r="E118" i="9"/>
  <c r="E117" i="9"/>
  <c r="E116" i="9"/>
  <c r="E114" i="9"/>
  <c r="E112" i="9"/>
  <c r="E106" i="9"/>
  <c r="E105" i="9"/>
  <c r="E104" i="9"/>
  <c r="E102" i="9"/>
  <c r="E101" i="9"/>
  <c r="E100" i="9"/>
  <c r="E99" i="9"/>
  <c r="E98" i="9"/>
  <c r="E97" i="9"/>
  <c r="E96" i="9"/>
  <c r="E95" i="9"/>
  <c r="E92" i="9"/>
  <c r="E91" i="9"/>
  <c r="E90" i="9"/>
  <c r="E89" i="9"/>
  <c r="E88" i="9"/>
  <c r="E57" i="9"/>
  <c r="E56" i="9"/>
  <c r="E55" i="9"/>
  <c r="E52" i="9"/>
  <c r="E51" i="9"/>
  <c r="E50" i="9"/>
  <c r="E28" i="9"/>
  <c r="E27" i="9"/>
  <c r="E26" i="9"/>
  <c r="E24" i="9"/>
  <c r="E23" i="9"/>
  <c r="E22" i="9"/>
  <c r="E21" i="9"/>
  <c r="E20" i="9"/>
  <c r="E19" i="9"/>
  <c r="E18" i="9"/>
  <c r="E17" i="9"/>
  <c r="E14" i="9"/>
  <c r="E13" i="9"/>
  <c r="E12" i="9"/>
  <c r="E11" i="9"/>
  <c r="E10" i="9"/>
  <c r="B164" i="9"/>
  <c r="B160" i="9"/>
  <c r="F25" i="4" l="1"/>
  <c r="F28" i="4" s="1"/>
  <c r="R32" i="3"/>
  <c r="H32" i="3"/>
  <c r="H34" i="3" s="1"/>
  <c r="H36" i="3" s="1"/>
  <c r="F32" i="3"/>
  <c r="F34" i="3" s="1"/>
  <c r="F36" i="3" s="1"/>
  <c r="D32" i="3"/>
  <c r="D34" i="3" s="1"/>
  <c r="D36" i="3" s="1"/>
  <c r="H88" i="1"/>
  <c r="H92" i="1" s="1"/>
  <c r="H65" i="1"/>
  <c r="H57" i="1"/>
  <c r="H35" i="1"/>
  <c r="H19" i="1"/>
  <c r="H67" i="1" l="1"/>
  <c r="H94" i="1" s="1"/>
  <c r="R26" i="3"/>
  <c r="D27" i="3"/>
  <c r="F27" i="3"/>
  <c r="H37" i="1"/>
  <c r="H96" i="1" l="1"/>
  <c r="R34" i="3"/>
  <c r="K65" i="1" l="1"/>
  <c r="K57" i="1" l="1"/>
  <c r="K67" i="1" s="1"/>
  <c r="F65" i="1" l="1"/>
  <c r="F57" i="1"/>
  <c r="F67" i="1" l="1"/>
  <c r="K92" i="1" l="1"/>
  <c r="O11" i="4" s="1"/>
  <c r="K94" i="1" l="1"/>
  <c r="K96" i="1" s="1"/>
  <c r="F92" i="1" l="1"/>
  <c r="F94" i="1" l="1"/>
  <c r="F96" i="1" s="1"/>
  <c r="J25" i="4" l="1"/>
  <c r="J28" i="4" s="1"/>
  <c r="L24" i="4" l="1"/>
  <c r="N24" i="4" s="1"/>
  <c r="I65" i="1" l="1"/>
  <c r="I67" i="1" l="1"/>
  <c r="I94" i="1" s="1"/>
  <c r="I96" i="1" s="1"/>
  <c r="D65" i="1"/>
  <c r="D67" i="1" l="1"/>
  <c r="T32" i="3" l="1"/>
  <c r="T34" i="3" s="1"/>
  <c r="T36" i="3" s="1"/>
  <c r="H27" i="3" l="1"/>
  <c r="D37" i="1" l="1"/>
  <c r="D33" i="2" l="1"/>
  <c r="D59" i="2" s="1"/>
  <c r="D46" i="2" l="1"/>
  <c r="D64" i="2" l="1"/>
  <c r="N31" i="3" l="1"/>
  <c r="N32" i="3" s="1"/>
  <c r="N34" i="3" s="1"/>
  <c r="N36" i="3" s="1"/>
  <c r="P31" i="3"/>
  <c r="V31" i="3" s="1"/>
  <c r="W30" i="3"/>
  <c r="W31" i="3" l="1"/>
  <c r="V32" i="3"/>
  <c r="V34" i="3" s="1"/>
  <c r="P32" i="3"/>
  <c r="P34" i="3" s="1"/>
  <c r="P36" i="3" s="1"/>
  <c r="W32" i="3" l="1"/>
  <c r="H25" i="2"/>
  <c r="H31" i="2" s="1"/>
  <c r="J25" i="2"/>
  <c r="J31" i="2" s="1"/>
  <c r="F25" i="2"/>
  <c r="F31" i="2" s="1"/>
  <c r="F33" i="2" l="1"/>
  <c r="H33" i="2"/>
  <c r="J33" i="2"/>
  <c r="J46" i="2" s="1"/>
  <c r="F59" i="2" l="1"/>
  <c r="F46" i="2"/>
  <c r="L25" i="4"/>
  <c r="L27" i="4" s="1"/>
  <c r="L28" i="4" s="1"/>
  <c r="H46" i="2"/>
  <c r="H57" i="2" s="1"/>
  <c r="H62" i="2" s="1"/>
  <c r="H64" i="2" s="1"/>
  <c r="H59" i="2" l="1"/>
  <c r="N23" i="4"/>
  <c r="N25" i="4" s="1"/>
  <c r="N27" i="4" l="1"/>
  <c r="N28" i="8"/>
  <c r="N30" i="8" s="1"/>
  <c r="N28" i="4" l="1"/>
  <c r="O27" i="4"/>
  <c r="P28" i="8"/>
  <c r="P30" i="8" s="1"/>
  <c r="T28" i="8" l="1"/>
  <c r="T30" i="8" s="1"/>
  <c r="D92" i="1"/>
  <c r="V36" i="3" l="1"/>
  <c r="D94" i="1"/>
  <c r="D96" i="1" s="1"/>
  <c r="W3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Areeya, Maungthip</author>
    <author>Iamphungphong, Thanapimon</author>
    <author>Phanthira, Taoti</author>
  </authors>
  <commentList>
    <comment ref="T16" authorId="0" shapeId="0" xr:uid="{1886E46A-0F9B-4F99-8CBD-37C8363D7964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AD16" authorId="0" shapeId="0" xr:uid="{B3070BAF-A69D-4D25-B265-E97F4A357C83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L23" authorId="1" shapeId="0" xr:uid="{34CEC568-F7EC-4AB2-AF03-A6FEA227E49E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V23" authorId="1" shapeId="0" xr:uid="{78FF0C7A-046F-4466-9DA0-0F457AAC54DB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C58" authorId="2" shapeId="0" xr:uid="{9512F893-1163-4DFA-85DB-D6DFE378568E}">
      <text>
        <r>
          <rPr>
            <sz val="9"/>
            <color indexed="81"/>
            <rFont val="Tahoma"/>
            <family val="2"/>
          </rPr>
          <t>PL SSM</t>
        </r>
      </text>
    </comment>
    <comment ref="E58" authorId="2" shapeId="0" xr:uid="{2B47EFF9-F9F4-43B5-A330-86400CCE0870}">
      <text>
        <r>
          <rPr>
            <sz val="9"/>
            <color indexed="81"/>
            <rFont val="Tahoma"/>
            <family val="2"/>
          </rPr>
          <t>PL SSM</t>
        </r>
      </text>
    </comment>
    <comment ref="P58" authorId="2" shapeId="0" xr:uid="{AED58B9F-795A-4C6E-A14A-CDB13158E808}">
      <text>
        <r>
          <rPr>
            <sz val="9"/>
            <color indexed="81"/>
            <rFont val="Tahoma"/>
            <family val="2"/>
          </rPr>
          <t>PL SSM</t>
        </r>
      </text>
    </comment>
    <comment ref="C65" authorId="2" shapeId="0" xr:uid="{C5D6F399-54B8-4E62-91A8-1FC20051AC0A}">
      <text>
        <r>
          <rPr>
            <sz val="9"/>
            <color indexed="81"/>
            <rFont val="Tahoma"/>
            <family val="2"/>
          </rPr>
          <t>PL SSM</t>
        </r>
      </text>
    </comment>
    <comment ref="E65" authorId="2" shapeId="0" xr:uid="{71A8A00E-6A3B-4BB7-B235-99AA5E74786D}">
      <text>
        <r>
          <rPr>
            <sz val="9"/>
            <color indexed="81"/>
            <rFont val="Tahoma"/>
            <family val="2"/>
          </rPr>
          <t>PL SSM</t>
        </r>
      </text>
    </comment>
    <comment ref="P65" authorId="2" shapeId="0" xr:uid="{1D6D2423-39EC-4A45-AB5F-449B8E1AC388}">
      <text>
        <r>
          <rPr>
            <sz val="9"/>
            <color indexed="81"/>
            <rFont val="Tahoma"/>
            <family val="2"/>
          </rPr>
          <t>PL SSM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Suteera, Kamolpattana</author>
  </authors>
  <commentList>
    <comment ref="K1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Suteera, Kamolpattana:</t>
        </r>
        <r>
          <rPr>
            <sz val="9"/>
            <color indexed="81"/>
            <rFont val="Tahoma"/>
            <family val="2"/>
          </rPr>
          <t xml:space="preserve">
ตาม sublead</t>
        </r>
      </text>
    </comment>
  </commentList>
</comments>
</file>

<file path=xl/sharedStrings.xml><?xml version="1.0" encoding="utf-8"?>
<sst xmlns="http://schemas.openxmlformats.org/spreadsheetml/2006/main" count="978" uniqueCount="286">
  <si>
    <t>บริษัท เวนดิ้ง คอร์ปอเรชั่น จำกัด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</si>
  <si>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</si>
  <si>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</si>
  <si>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</si>
  <si>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</si>
  <si>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1 มกราคม</t>
  </si>
  <si>
    <t>สินทรัพย์</t>
  </si>
  <si>
    <t>หมายเหตุ</t>
  </si>
  <si>
    <t>(ไม่ได้ตรวจสอบ)</t>
  </si>
  <si>
    <t>(ปรับปรุงใหม่)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</si>
  <si>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</si>
  <si>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</si>
  <si>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</si>
  <si>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</si>
  <si>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ลูกหนี้ผ่อนชำระที่ครบกำหนดชำระภายในหนึ่งปี</t>
  </si>
  <si>
    <t xml:space="preserve">ลูกหนี้อื่น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</si>
  <si>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</si>
  <si>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</si>
  <si>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</si>
  <si>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</si>
  <si>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ลูกหนี้ผ่อนชำระ</t>
  </si>
  <si>
    <t>เงินฝากสถาบันการเงินที่มีข้อจำกัดในการใช้</t>
  </si>
  <si>
    <t>เงินลงทุนในบริษัทย่อย</t>
  </si>
  <si>
    <t>ส่วนปรับปรุงอาคารเช่า เครื่องตกแต่งและอุปกรณ์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</si>
  <si>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</si>
  <si>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</si>
  <si>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</si>
  <si>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</si>
  <si>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</si>
  <si>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</si>
  <si>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</si>
  <si>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</si>
  <si>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เจ้าหนี้อื่น</t>
  </si>
  <si>
    <t>เงินกู้ยืมระยะสั้น</t>
  </si>
  <si>
    <t>หนี้สินตามสัญญาเช่าการเงิน</t>
  </si>
  <si>
    <t>ที่ถึงกำหนดชำระภายในหนึ่งปี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</si>
  <si>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</si>
  <si>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</si>
  <si>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</si>
  <si>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</si>
  <si>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</si>
  <si>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</si>
  <si>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</si>
  <si>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</si>
  <si>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</si>
  <si>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</si>
  <si>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</si>
  <si>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</si>
  <si>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</si>
  <si>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>ส่วนต่างจากการรวมธุรกิจภายใต้การควบคุมเดียวกัน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</si>
  <si>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</si>
  <si>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</si>
  <si>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</si>
  <si>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</si>
  <si>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</si>
  <si>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</si>
  <si>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2561</t>
  </si>
  <si>
    <t>2560</t>
  </si>
  <si>
    <t>รายได้</t>
  </si>
  <si>
    <t>รายได้จากการขาย</t>
  </si>
  <si>
    <t>รายได้จากการให้บริการ</t>
  </si>
  <si>
    <t>รายได้ดอกเบี้ยจากการขายผ่อนชำระ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</si>
  <si>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</si>
  <si>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</si>
  <si>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</si>
  <si>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</si>
  <si>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ต้นทุนการให้บริการ</t>
  </si>
  <si>
    <t>ต้นทุนในการจัดจำหน่าย</t>
  </si>
  <si>
    <t>ค่าใช้จ่ายในการบริหาร</t>
  </si>
  <si>
    <t>ขาดทุนจากการยึดคืนสินค้า</t>
  </si>
  <si>
    <t>ต้นทุนทางการเงิน</t>
  </si>
  <si>
    <t>รวมค่าใช้จ่าย</t>
  </si>
  <si>
    <t>กำไรก่อนภาษีเงินได้</t>
  </si>
  <si>
    <t>ค่าใช้จ่ายภาษีเงินได้</t>
  </si>
  <si>
    <t>กำไรสำหรับงวด</t>
  </si>
  <si>
    <t xml:space="preserve">กำไร (ขาดทุน) เบ็ดเสร็จอื่น </t>
  </si>
  <si>
    <t>รายการที่จะไม่ถูกจัดประเภทใหม่ไว้ใน</t>
  </si>
  <si>
    <t xml:space="preserve">   กำไรหรือขาดทุนในภายหลัง</t>
  </si>
  <si>
    <t xml:space="preserve">   พนักงานที่กำหนดไว้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</si>
  <si>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</si>
  <si>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</t>
  </si>
  <si>
    <t>กำไรขาดทุนเบ็ดเสร็จอื่นสำหรับงวด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</si>
  <si>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</si>
  <si>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</si>
  <si>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</si>
  <si>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</si>
  <si>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</si>
  <si>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</si>
  <si>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</si>
  <si>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 xml:space="preserve">Share  BF </t>
  </si>
  <si>
    <t>Avg. share as at 31/12/60</t>
  </si>
  <si>
    <t>Avg. share as at 31/03/61</t>
  </si>
  <si>
    <t>รวมส่วนของ</t>
  </si>
  <si>
    <t>ที่ออกและ</t>
  </si>
  <si>
    <t>ส่วนเกิน</t>
  </si>
  <si>
    <t>ผู้ถือหุ้น</t>
  </si>
  <si>
    <t>ส่วนได้เสีย</t>
  </si>
  <si>
    <t>ชำระแล้ว</t>
  </si>
  <si>
    <t>การควบคุมเดียวกัน</t>
  </si>
  <si>
    <t>ของบริษัทใหญ่</t>
  </si>
  <si>
    <t>ที่ไม่มีอำนาจควบคุม</t>
  </si>
  <si>
    <t xml:space="preserve">   กำไรขาดทุนเบ็ดเสร็จอื่น</t>
  </si>
  <si>
    <t>ส่วนต่างจาก</t>
  </si>
  <si>
    <t>ส่วนของผุ้ถือหุ้นเดิม</t>
  </si>
  <si>
    <t>การรวมธุรกิจภายใต้</t>
  </si>
  <si>
    <t>ก่อนการรวมธุรกิจ</t>
  </si>
  <si>
    <t>ภายใต้การควบคุมเดียวกัน</t>
  </si>
  <si>
    <t>รายการกับผู้ถือหุ้นที่บันทึกโดยตรงเข้าส่วนของผู้ถือหุ้น</t>
  </si>
  <si>
    <t>สำหรับงวดสามเดือน</t>
  </si>
  <si>
    <t>กำไร (ขาดทุน) ก่อนภาษีเงินได้</t>
  </si>
  <si>
    <t xml:space="preserve">   ภายใต้การควบคุมเดียวกัน</t>
  </si>
  <si>
    <t>ประมาณการหนี้สินไม่หมุนเวียน</t>
  </si>
  <si>
    <t xml:space="preserve">   สำหรับผลประโยชน์พนักงาน</t>
  </si>
  <si>
    <t xml:space="preserve">   การเปลี่ยนแปลงในส่วนได้เสียในบริษัทย่อย </t>
  </si>
  <si>
    <t xml:space="preserve">   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</si>
  <si>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</si>
  <si>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>กระแสเงินสดจากกิจกรรมดำเนินงาน</t>
  </si>
  <si>
    <t>ค่าเสื่อมราคาและค่าตัดจำหน่าย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</si>
  <si>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</si>
  <si>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</si>
  <si>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</si>
  <si>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</si>
  <si>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เงินสดจ่ายเพื่อซื้อสินทรัพย์ไม่มีตัวตน</t>
  </si>
  <si>
    <t>การได้มาซึ่งส่วนได้เสียที่ไม่มีอำนาจควบคุม</t>
  </si>
  <si>
    <t>กระแสเงินสดจากกิจกรรมจัดหาเงิน</t>
  </si>
  <si>
    <t>ดอกเบี้ยจ่าย</t>
  </si>
  <si>
    <t>เงินสดและรายการเทียบเท่าเงินสดเพิ่มขึ้น (ลดลง) สุทธิ</t>
  </si>
  <si>
    <t xml:space="preserve">   ก่อนผลกระทบของอัตราแลกเปลี่ยน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</si>
  <si>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</si>
  <si>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รายการที่ไม่ใช่เงินสด</t>
  </si>
  <si>
    <t>3, 10</t>
  </si>
  <si>
    <t>5, 11</t>
  </si>
  <si>
    <t>เงินสดรับจากการออกหุ้นสามัญของบริษัทย่อย</t>
  </si>
  <si>
    <t>ให้กับส่วนได้เสียที่ไม่มีอำนาจควบคุม</t>
  </si>
  <si>
    <t>ส่วนของผู้ถือหุ้นเดิมก่อนการรวมธุรกิจ</t>
  </si>
  <si>
    <t xml:space="preserve">(กลับรายการ) หนี้สูญและหนี้สงสัยจะสูญ </t>
  </si>
  <si>
    <t>กลับรายการหนี้สูญและหนี้สงสัยจะสูญ</t>
  </si>
  <si>
    <t xml:space="preserve">กำไรขาดทุนเบ็ดเสร็จอื่น </t>
  </si>
  <si>
    <t>ผลกำไรจากการวัดมูลค่าใหม่ของผลประโยชน์</t>
  </si>
  <si>
    <t>กำไรขาดทุนเบ็ดเสร็จรวมสำหรับงวด</t>
  </si>
  <si>
    <t>10, 14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</si>
  <si>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</si>
  <si>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สิ้นสุดวันที่ 30 กันยายน</t>
  </si>
  <si>
    <t>สำหรับงวดเก้าเดือน</t>
  </si>
  <si>
    <t>30 กันยายน</t>
  </si>
  <si>
    <t>เงินให้กู้ยืมระยะสั้น</t>
  </si>
  <si>
    <t>ส่วนของหนี้สินระยะยาวที่ถึงกำหนดชำระภายในหนึ่งปี</t>
  </si>
  <si>
    <t>เงินกู้ยืมระยะยาว</t>
  </si>
  <si>
    <t xml:space="preserve">WHT </t>
  </si>
  <si>
    <t xml:space="preserve">Avg. share as at </t>
  </si>
  <si>
    <t xml:space="preserve">   ยังไม่จัดสรร</t>
  </si>
  <si>
    <t>เงินสดจ่ายเพื่อซื้อส่วนได้เสียในบริษัทย่อย</t>
  </si>
  <si>
    <t>จากส่วนได้เสียที่ไม่มีอำนาจควบคุม</t>
  </si>
  <si>
    <t>การได้มาจากการรวมธุรกิจภายใต้การควบคุมเดียวกัน</t>
  </si>
  <si>
    <t>ให้กับผู้ถือหุ้นเดิมก่อนการรวมธุรกิจ</t>
  </si>
  <si>
    <t xml:space="preserve">   จัดสรรแล้ว</t>
  </si>
  <si>
    <t xml:space="preserve">      ทุนสำรองตามกฎหมาย</t>
  </si>
  <si>
    <t>ทุนสำรอง</t>
  </si>
  <si>
    <t>ตามกฎหมาย</t>
  </si>
  <si>
    <t xml:space="preserve">    ส่วนของผู้ถือหุ้นเดิมก่อนการรวมธุรกิจ</t>
  </si>
  <si>
    <t xml:space="preserve">         ภายใต้การควบคุมเดียวกัน</t>
  </si>
  <si>
    <t>(เดิมชื่อ บริษัท เวนดิ้ง คอร์ปอเรชั่น จำกัด และบริษัทย่อย)</t>
  </si>
  <si>
    <t>สินทรัพย์ต้นทุนของสัญญา</t>
  </si>
  <si>
    <t>สินทรัพย์เพื่อการให้บริการ</t>
  </si>
  <si>
    <t>ประมาณการหนี้สินสำหรับผลประโยชน์พนักงาน</t>
  </si>
  <si>
    <t>ใบสำคัญแสดงสิทธิที่จะซื้อหุ้น</t>
  </si>
  <si>
    <t>รายได้จากการให้บริการตามสัญญา</t>
  </si>
  <si>
    <t>ต้นทุนจากการให้บริการตามสัญญา</t>
  </si>
  <si>
    <t>ขาดทุนจากการยกเลิกสัญญา</t>
  </si>
  <si>
    <t>ใบสำคัญ</t>
  </si>
  <si>
    <t>แสดงสิทธิ</t>
  </si>
  <si>
    <t>ที่จะซื้อหุ้น</t>
  </si>
  <si>
    <t xml:space="preserve">   การจัดสรรส่วนทุนให้ผู้ถือหุ้น</t>
  </si>
  <si>
    <t xml:space="preserve">   การจ่ายโดยใช้หุ้นเป็นเกณฑ์</t>
  </si>
  <si>
    <t xml:space="preserve">   รวมการจัดสรรส่วนทุนให้ผู้ถือหุ้น</t>
  </si>
  <si>
    <t>ภาษีเงินได้</t>
  </si>
  <si>
    <t>เงินสดรับจากเงินกู้ยืมจากสถาบันการเงิน</t>
  </si>
  <si>
    <t>เงินสดจ่ายเพื่อชำระเงินกู้ยืมจากสถาบันการเงิน</t>
  </si>
  <si>
    <t>เงินสดและรายการเทียบเท่าเงินสด ณ วันที่ 1 มกราคม</t>
  </si>
  <si>
    <t>บริษัท สบาย เทคโนโลยี จำกัด (มหาชน) และบริษัทย่อย</t>
  </si>
  <si>
    <t>ค่าใช้จ่ายจากการจ่ายโดยใช้หุ้นเป็นเกณฑ์</t>
  </si>
  <si>
    <t>เงินกู้ยืมระยะสั้นจากสถาบันการเงิน</t>
  </si>
  <si>
    <t>หนี้สินที่เกิดจากสัญญา</t>
  </si>
  <si>
    <t>เงินสดรับจากการขายส่วนปรับปรุงอาคารเช่าและอุปกรณ์</t>
  </si>
  <si>
    <t>เงินสดจ่ายเพื่อซื้อส่วนปรับปรุงอาคารเช่าและอุปกรณ์</t>
  </si>
  <si>
    <t>เงินสดจ่ายเพื่อซื้อสินทรัพย์เพื่อการให้บริการ</t>
  </si>
  <si>
    <t>สิ้นสุดวันที่ 30 มิถุนายน</t>
  </si>
  <si>
    <t>สิ้นสุดวันที่ 31 มีนาคม</t>
  </si>
  <si>
    <t>สำหรับงวดหกเดือน</t>
  </si>
  <si>
    <t>2562</t>
  </si>
  <si>
    <t>3, 4</t>
  </si>
  <si>
    <t>กำไรขาดทุนเบ็ดเสร็จอื่นสำหรับงวด - สุทธิจากภาษีเงินได้</t>
  </si>
  <si>
    <t>การแบ่งปันกำไรขาดทุนเบ็ดเสร็จรวม</t>
  </si>
  <si>
    <t>หุ้น @1THB/par</t>
  </si>
  <si>
    <t>(กลับรายการ) หนี้สูญและหนี้สงสัยจะสูญ</t>
  </si>
  <si>
    <t>Share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</si>
  <si>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</si>
  <si>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</si>
  <si>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รวมกำไรขาดทุนเบ็ดเสร็จสำหรับงวด</t>
  </si>
  <si>
    <t>2563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</si>
  <si>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</si>
  <si>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</si>
  <si>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</si>
  <si>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ส่วนของเงินกู้ยืมระยะยาวที่ถึงกำหนดชำระภายในหนึ่งปี</t>
  </si>
  <si>
    <t>ยอดคงเหลือ ณ วันที่ 1 มกราคม 2563</t>
  </si>
  <si>
    <t>Check cash ending balance</t>
  </si>
  <si>
    <t>เงินให้กู้ยืมระยะยาว</t>
  </si>
  <si>
    <t xml:space="preserve">   กำไร (ขาดทุน)</t>
  </si>
  <si>
    <t>ลูกหนี้อื่น</t>
  </si>
  <si>
    <t xml:space="preserve">   กำไร</t>
  </si>
  <si>
    <t>งบกระแสเงินสด (ไม่ได้ตรวจสอบ)</t>
  </si>
  <si>
    <t>เงินสดรับจากเงินกู้ยืม</t>
  </si>
  <si>
    <t>เงินสดจ่ายเพื่อชำระเงินกู้ยืม</t>
  </si>
  <si>
    <t xml:space="preserve">เงินสดจ่ายชำระหนี้สินตามสัญญาเช่า </t>
  </si>
  <si>
    <t>รวมกำไร (ขาดทุน) เบ็ดเสร็จสำหรับงวด</t>
  </si>
  <si>
    <t>ส่วนของเงินให้กู้ยืมระยะยาวที่ถึงกำหนดชำระภายในหนึ่งปี</t>
  </si>
  <si>
    <t>สินทรัพย์ทางการเงินหมุนเวียนที่เป็นหลักประกัน</t>
  </si>
  <si>
    <t>สินทรัพย์ทางการเงินไม่หมุนเวียนที่เป็นหลักประกัน</t>
  </si>
  <si>
    <t>หนี้สินตามสัญญาเช่า</t>
  </si>
  <si>
    <t>กำไรจากกิจกรรมดำเนินงาน</t>
  </si>
  <si>
    <t>หุ้นสามัญ</t>
  </si>
  <si>
    <t>มูลค่า</t>
  </si>
  <si>
    <t>ยังไม่ได้จัดสรร</t>
  </si>
  <si>
    <t>ยอดคงเหลือ ณ วันที่ 1 มกราคม 2564</t>
  </si>
  <si>
    <t>2564</t>
  </si>
  <si>
    <t>เจ้าหนี้ซื้ออุปกรณ์</t>
  </si>
  <si>
    <t>เจ้าหนี้ซื้อสินทรัพย์ไม่มีตัวตน</t>
  </si>
  <si>
    <t>ซื้อสินทรัพย์โดยสัญญาเช่า</t>
  </si>
  <si>
    <t xml:space="preserve">   และสินทรัพย์ไม่มีตัวตน</t>
  </si>
  <si>
    <t>เงินสดจ่ายเพื่อซื้อเงินลงทุนจากการเพิ่มทุนของบริษัทย่อย</t>
  </si>
  <si>
    <t xml:space="preserve">   หุ้นทุนออกให้ตามสิทธิ</t>
  </si>
  <si>
    <t xml:space="preserve">(กำไร) ขาดทุนจากการจำหน่ายส่วนปรับปรุงอาคารเช่าและอุปกรณ์ </t>
  </si>
  <si>
    <t>เงินลงทุนในการร่วมค้า</t>
  </si>
  <si>
    <t>ปรับรายการที่กระทบกำไรเป็นเงินสดรับ (จ่าย)</t>
  </si>
  <si>
    <t>(กลับรายการ) ขาดทุนจากการด้อยค่าของอุปกรณ์</t>
  </si>
  <si>
    <t>เงินสดจ่ายเพื่อซื้อส่วนได้เสียในการร่วมค้า</t>
  </si>
  <si>
    <t>เงินสดจ่ายเพื่อซื้อส่วนได้เสียที่ไม่มีอำนาจควบคุม</t>
  </si>
  <si>
    <t>เงินสดรับจากหุ้นทุนออกให้ตามสิทธิ</t>
  </si>
  <si>
    <t>สินทรัพย์ทางการเงินที่เป็นหลักประกันลดลง</t>
  </si>
  <si>
    <t>โอนอุปกรณ์เป็นสินทรัพย์เพื่อการให้บริการ</t>
  </si>
  <si>
    <t>กลับรายการผลขาดทุนด้านเครดิตที่คาดว่าจะเกิดขึ้นของลูกหนี้</t>
  </si>
  <si>
    <t xml:space="preserve">   ที่คาดว่าจะเกิดขึ้นของลูกหนี้</t>
  </si>
  <si>
    <t>กลับรายการผลขาดทุนด้านเครดิต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</si>
  <si>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</si>
  <si>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</si>
  <si>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 xml:space="preserve">   เงินปันผลให้ผู้ถือหุ้นของบริษัท</t>
  </si>
  <si>
    <t xml:space="preserve">    การเปลี่ยนแปลงในส่วนได้เสียในบริษัทย่อย </t>
  </si>
  <si>
    <t xml:space="preserve">    การได้มาซึ่งส่วนได้เสียที่ไม่มีอำนาจควบคุม</t>
  </si>
  <si>
    <t xml:space="preserve">       โดยอำนาจควบคุมไม่เปลี่ยนแปลง</t>
  </si>
  <si>
    <t xml:space="preserve">    รวมการเปลี่ยนแปลงในส่วนได้เสียในบริษัทย่อย</t>
  </si>
  <si>
    <t>เงินสดรับค่าหุ้นจากส่วนได้เสียที่ไม่มีอำนาจควบคุมในบริษัทย่อย</t>
  </si>
  <si>
    <t>เงินสดรับจากการขายและเช่ากลับ</t>
  </si>
  <si>
    <t>ค่าความนิยม</t>
  </si>
  <si>
    <t>ส่วนแบ่งกำไรของการร่วมค้าและบริษัทร่วมที่ใช้วิธีส่วนได้เสีย</t>
  </si>
  <si>
    <t>เงินสดจ่ายเพื่อซื้อส่วนได้เสียในบริษัทร่วม</t>
  </si>
  <si>
    <t>เงินปันผลจ่ายให้ผู้ถือหุ้นของบริษัท</t>
  </si>
  <si>
    <t>ส่วนแบ่งกำไรของการร่วมค้า และบริษัทร่วม</t>
  </si>
  <si>
    <t>(กำไร) ขาดทุนจากการยกเลิกสัญญาเช่า</t>
  </si>
  <si>
    <t>กระแสเงินสดสุทธิได้มาจากการดำเนินงาน</t>
  </si>
  <si>
    <t>กระแสเงินสดสุทธิได้มาจากกิจกรรมดำเนินงาน</t>
  </si>
  <si>
    <t xml:space="preserve">      ซึ่งอำนาจควบคุมเปลี่ยนแปลง</t>
  </si>
  <si>
    <t>2, 6</t>
  </si>
  <si>
    <t>สินทรัพย์ไม่มีตัวตนอื่น</t>
  </si>
  <si>
    <t>หนี้สินภาษีเงินได้รอการตัดบัญชี</t>
  </si>
  <si>
    <t>สำหรับงวดเก้าเดือนสิ้นสุดวันที่ 30 กันยายน 2563</t>
  </si>
  <si>
    <t>ยอดคงเหลือ ณ วันที่ 30 กันยายน 2563</t>
  </si>
  <si>
    <t>สำหรับงวดเก้าเดือนสิ้นสุดวันที่ 30 กันยายน 2564</t>
  </si>
  <si>
    <t>ยอดคงเหลือ ณ วันที่ 30 กันยายน 2564</t>
  </si>
  <si>
    <t>เงินสดรับจากการขายสินทรัพย์ไม่มีตัวตน</t>
  </si>
  <si>
    <t>เงินสดและรายการเทียบเท่าเงินสด ณ วันที่ 30 กันยายน</t>
  </si>
  <si>
    <t xml:space="preserve">   ที่ใช้วิธีส่วนได้เสีย (สุทธิจากภาษี)</t>
  </si>
  <si>
    <t>ส่วนแบ่งขาดทุนของการร่วมค้าและบริษัทร่วมที่ใช้วิธีส่วนได้เสีย</t>
  </si>
  <si>
    <t xml:space="preserve">   เพิ่มหุ้นสามัญ </t>
  </si>
  <si>
    <t>กลับรายการขาดทุนจากการปรับมูลค่าสินค้า</t>
  </si>
  <si>
    <t>เงินสดรับจากการออกหุ้นทุน</t>
  </si>
  <si>
    <t>เงินสดจ่ายเพื่อซื้อบริษัทย่อยสุทธิจากเงินสดที่ได้มา</t>
  </si>
  <si>
    <t>เจ้าหนี้ซื้อเงินลงุทน</t>
  </si>
  <si>
    <t>เงินสดรับชำระคืนจากเงินให้กู้ยืม</t>
  </si>
  <si>
    <t>เงินสดจ่ายเพื่อให้กู้ยืม</t>
  </si>
  <si>
    <t>กระแสเงินสดสุทธิใช้ไปในกิจกรรมลงทุน</t>
  </si>
  <si>
    <t>กระแสเงินสดสุทธิได้มาจากกิจกรรมจัดหาเงิน</t>
  </si>
  <si>
    <t>กลับรายการ (ผลขาดทุน) ด้านเครดิต</t>
  </si>
  <si>
    <t>กลับรายการประมาณการหนี้สินจากการรับประกัน</t>
  </si>
  <si>
    <t>ที่ดิน อาคารและอุปกรณ์</t>
  </si>
  <si>
    <t>กำไรเบ็ดเสร็จรวมสำหรับงวด</t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</si>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</sst>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_(* #,##0_);_(* \(#,##0\);_(* &quot;-&quot;??_);_(@_)"/>
    <numFmt numFmtId="165" formatCode="_(* #,##0_);\(#,##0\);_(* &quot;-&quot;??_);_(@_)"/>
    <numFmt numFmtId="166" formatCode="#,##0\ ;\(#,##0\)"/>
    <numFmt numFmtId="167" formatCode="#,##0.00;\(#,##0.00\)"/>
    <numFmt numFmtId="168" formatCode="#,##0.00\ ;\(#,##0.00\)"/>
    <numFmt numFmtId="169" formatCode="_(* #,##0_);_(* \(#,##0\);_(* &quot;-&quot;???_);_(@_)"/>
    <numFmt numFmtId="170" formatCode="[$-1010000]d/m/yy;@"/>
    <numFmt numFmtId="171" formatCode="_(* #,##0.0_);_(* \(#,##0.0\);_(* &quot;-&quot;??_);_(@_)"/>
    <numFmt numFmtId="172" formatCode="0.0%"/>
    <numFmt numFmtId="173" formatCode="#,##0.0000\ ;\(#,##0.0000\)"/>
  </numFmts>
  <fonts count="35" x14ac:knownFonts="1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sz val="16"/>
      <name val="CordiaUPC"/>
      <family val="2"/>
    </font>
    <font>
      <sz val="15"/>
      <color indexed="10"/>
      <name val="Angsana New"/>
      <family val="1"/>
    </font>
    <font>
      <b/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1"/>
      <name val="Angsana New"/>
      <family val="1"/>
    </font>
    <font>
      <b/>
      <i/>
      <sz val="15"/>
      <name val="Angsana New"/>
      <family val="1"/>
    </font>
    <font>
      <u/>
      <sz val="15"/>
      <name val="Angsana New"/>
      <family val="1"/>
    </font>
    <font>
      <sz val="15"/>
      <color theme="1"/>
      <name val="Angsana New"/>
      <family val="1"/>
    </font>
    <font>
      <sz val="16"/>
      <name val="Angsana New"/>
      <family val="1"/>
    </font>
    <font>
      <b/>
      <sz val="15"/>
      <color theme="0"/>
      <name val="Angsana New"/>
      <family val="1"/>
    </font>
    <font>
      <b/>
      <i/>
      <sz val="15"/>
      <color theme="0"/>
      <name val="Angsana New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i/>
      <sz val="15"/>
      <color theme="0"/>
      <name val="Angsana New"/>
      <family val="1"/>
    </font>
    <font>
      <sz val="13.5"/>
      <name val="Angsana New"/>
      <family val="1"/>
    </font>
    <font>
      <sz val="15"/>
      <color indexed="9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5"/>
      <color theme="1"/>
      <name val="Angsana New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i/>
      <sz val="13.5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0">
    <xf numFmtId="0" fontId="0" fillId="0" borderId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9" fontId="8" fillId="0" borderId="0" applyFont="0" applyFill="0" applyBorder="0" applyAlignment="0" applyProtection="0"/>
    <xf numFmtId="0" fontId="32" fillId="0" borderId="0"/>
    <xf numFmtId="170" fontId="3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565">
    <xf numFmtId="0" fontId="0" fillId="0" borderId="0" xfId="0"/>
    <xf numFmtId="0" fontId="0" fillId="0" borderId="0" xfId="0" applyFont="1" applyFill="1"/>
    <xf numFmtId="0" fontId="12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12" fillId="0" borderId="0" xfId="0" applyNumberFormat="1" applyFont="1" applyFill="1" applyAlignment="1">
      <alignment horizontal="center"/>
    </xf>
    <xf numFmtId="0" fontId="13" fillId="0" borderId="0" xfId="0" applyFont="1" applyFill="1" applyAlignment="1"/>
    <xf numFmtId="0" fontId="14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49" fontId="8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/>
    <xf numFmtId="0" fontId="14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164" fontId="13" fillId="0" borderId="0" xfId="1" applyNumberFormat="1" applyFont="1" applyFill="1"/>
    <xf numFmtId="0" fontId="0" fillId="0" borderId="0" xfId="0" applyFont="1" applyFill="1" applyAlignment="1">
      <alignment horizontal="center"/>
    </xf>
    <xf numFmtId="0" fontId="16" fillId="0" borderId="0" xfId="0" applyFont="1" applyFill="1"/>
    <xf numFmtId="43" fontId="17" fillId="0" borderId="0" xfId="0" applyNumberFormat="1" applyFont="1" applyFill="1" applyBorder="1" applyAlignment="1">
      <alignment horizontal="center"/>
    </xf>
    <xf numFmtId="0" fontId="0" fillId="0" borderId="0" xfId="0" quotePrefix="1" applyFill="1" applyAlignment="1">
      <alignment horizontal="left"/>
    </xf>
    <xf numFmtId="0" fontId="14" fillId="0" borderId="0" xfId="0" applyFont="1" applyFill="1" applyAlignment="1">
      <alignment horizontal="center"/>
    </xf>
    <xf numFmtId="165" fontId="8" fillId="0" borderId="0" xfId="0" applyNumberFormat="1" applyFont="1" applyFill="1" applyAlignment="1">
      <alignment horizontal="right"/>
    </xf>
    <xf numFmtId="165" fontId="8" fillId="0" borderId="0" xfId="2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0" xfId="2" applyNumberFormat="1" applyFont="1" applyFill="1" applyBorder="1" applyAlignment="1">
      <alignment horizontal="right"/>
    </xf>
    <xf numFmtId="165" fontId="18" fillId="0" borderId="0" xfId="2" applyNumberFormat="1" applyFont="1" applyFill="1"/>
    <xf numFmtId="0" fontId="0" fillId="0" borderId="0" xfId="0" quotePrefix="1" applyFont="1" applyFill="1" applyAlignment="1">
      <alignment horizontal="left"/>
    </xf>
    <xf numFmtId="0" fontId="0" fillId="0" borderId="0" xfId="0" applyFill="1" applyAlignment="1">
      <alignment horizontal="left"/>
    </xf>
    <xf numFmtId="165" fontId="8" fillId="0" borderId="0" xfId="1" applyNumberFormat="1" applyFont="1" applyFill="1" applyAlignment="1">
      <alignment horizontal="right"/>
    </xf>
    <xf numFmtId="165" fontId="0" fillId="0" borderId="0" xfId="0" applyNumberFormat="1" applyFont="1" applyFill="1" applyAlignment="1">
      <alignment horizontal="right"/>
    </xf>
    <xf numFmtId="0" fontId="13" fillId="0" borderId="0" xfId="0" applyFont="1" applyFill="1"/>
    <xf numFmtId="0" fontId="16" fillId="0" borderId="0" xfId="0" applyFont="1" applyFill="1" applyAlignment="1">
      <alignment horizontal="center"/>
    </xf>
    <xf numFmtId="165" fontId="13" fillId="0" borderId="1" xfId="1" applyNumberFormat="1" applyFont="1" applyFill="1" applyBorder="1"/>
    <xf numFmtId="165" fontId="13" fillId="0" borderId="0" xfId="1" applyNumberFormat="1" applyFont="1" applyFill="1" applyBorder="1"/>
    <xf numFmtId="165" fontId="13" fillId="0" borderId="0" xfId="1" applyNumberFormat="1" applyFont="1" applyFill="1"/>
    <xf numFmtId="0" fontId="13" fillId="0" borderId="0" xfId="0" applyFont="1" applyFill="1" applyBorder="1"/>
    <xf numFmtId="165" fontId="8" fillId="0" borderId="0" xfId="1" applyNumberFormat="1" applyFont="1" applyFill="1"/>
    <xf numFmtId="165" fontId="0" fillId="0" borderId="0" xfId="0" applyNumberFormat="1" applyFont="1" applyFill="1" applyBorder="1"/>
    <xf numFmtId="164" fontId="0" fillId="0" borderId="0" xfId="1" applyNumberFormat="1" applyFont="1" applyFill="1" applyBorder="1"/>
    <xf numFmtId="0" fontId="0" fillId="0" borderId="0" xfId="0" applyFont="1" applyFill="1" applyAlignment="1">
      <alignment horizontal="left"/>
    </xf>
    <xf numFmtId="165" fontId="18" fillId="0" borderId="0" xfId="2" applyNumberFormat="1" applyFont="1" applyFill="1" applyBorder="1" applyAlignment="1">
      <alignment horizontal="center"/>
    </xf>
    <xf numFmtId="165" fontId="8" fillId="0" borderId="0" xfId="2" applyNumberFormat="1" applyFont="1" applyFill="1" applyBorder="1"/>
    <xf numFmtId="165" fontId="0" fillId="0" borderId="0" xfId="2" applyNumberFormat="1" applyFont="1" applyFill="1" applyBorder="1"/>
    <xf numFmtId="0" fontId="16" fillId="0" borderId="0" xfId="0" applyNumberFormat="1" applyFont="1" applyFill="1" applyAlignment="1">
      <alignment horizontal="center"/>
    </xf>
    <xf numFmtId="165" fontId="13" fillId="0" borderId="1" xfId="0" applyNumberFormat="1" applyFont="1" applyFill="1" applyBorder="1"/>
    <xf numFmtId="165" fontId="13" fillId="0" borderId="2" xfId="1" applyNumberFormat="1" applyFont="1" applyFill="1" applyBorder="1"/>
    <xf numFmtId="164" fontId="13" fillId="0" borderId="0" xfId="1" applyNumberFormat="1" applyFont="1" applyFill="1" applyBorder="1"/>
    <xf numFmtId="37" fontId="0" fillId="0" borderId="0" xfId="0" applyNumberFormat="1" applyFont="1" applyFill="1" applyBorder="1" applyAlignment="1">
      <alignment horizontal="right"/>
    </xf>
    <xf numFmtId="39" fontId="0" fillId="0" borderId="0" xfId="0" applyNumberFormat="1" applyFont="1" applyFill="1"/>
    <xf numFmtId="165" fontId="17" fillId="0" borderId="0" xfId="0" applyNumberFormat="1" applyFont="1" applyFill="1" applyBorder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40" fontId="0" fillId="0" borderId="0" xfId="0" applyNumberFormat="1" applyFont="1" applyFill="1"/>
    <xf numFmtId="0" fontId="0" fillId="0" borderId="0" xfId="0" applyFill="1" applyAlignment="1">
      <alignment horizontal="left" indent="1"/>
    </xf>
    <xf numFmtId="165" fontId="13" fillId="0" borderId="0" xfId="1" applyNumberFormat="1" applyFont="1" applyFill="1" applyBorder="1" applyAlignment="1">
      <alignment horizontal="right"/>
    </xf>
    <xf numFmtId="165" fontId="13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0" fillId="0" borderId="0" xfId="2" applyNumberFormat="1" applyFont="1" applyFill="1" applyBorder="1" applyAlignment="1">
      <alignment horizontal="right"/>
    </xf>
    <xf numFmtId="165" fontId="13" fillId="0" borderId="3" xfId="1" applyNumberFormat="1" applyFont="1" applyFill="1" applyBorder="1" applyAlignment="1">
      <alignment horizontal="right"/>
    </xf>
    <xf numFmtId="166" fontId="15" fillId="0" borderId="0" xfId="0" applyNumberFormat="1" applyFont="1" applyFill="1" applyBorder="1"/>
    <xf numFmtId="165" fontId="8" fillId="0" borderId="2" xfId="2" applyNumberFormat="1" applyFont="1" applyFill="1" applyBorder="1"/>
    <xf numFmtId="165" fontId="8" fillId="0" borderId="0" xfId="0" applyNumberFormat="1" applyFont="1" applyFill="1"/>
    <xf numFmtId="0" fontId="8" fillId="0" borderId="0" xfId="0" applyFont="1" applyFill="1"/>
    <xf numFmtId="49" fontId="0" fillId="0" borderId="0" xfId="0" applyNumberFormat="1" applyFont="1" applyFill="1" applyBorder="1" applyAlignment="1"/>
    <xf numFmtId="165" fontId="0" fillId="0" borderId="0" xfId="0" applyNumberFormat="1" applyFont="1" applyFill="1"/>
    <xf numFmtId="165" fontId="13" fillId="0" borderId="2" xfId="0" applyNumberFormat="1" applyFont="1" applyFill="1" applyBorder="1"/>
    <xf numFmtId="165" fontId="13" fillId="0" borderId="0" xfId="0" applyNumberFormat="1" applyFont="1" applyFill="1"/>
    <xf numFmtId="0" fontId="20" fillId="0" borderId="0" xfId="0" applyFont="1" applyFill="1"/>
    <xf numFmtId="0" fontId="21" fillId="0" borderId="0" xfId="0" applyNumberFormat="1" applyFont="1" applyFill="1" applyAlignment="1">
      <alignment horizontal="center"/>
    </xf>
    <xf numFmtId="164" fontId="20" fillId="0" borderId="0" xfId="1" applyNumberFormat="1" applyFont="1" applyFill="1" applyBorder="1"/>
    <xf numFmtId="43" fontId="13" fillId="0" borderId="0" xfId="1" applyFont="1" applyFill="1" applyBorder="1"/>
    <xf numFmtId="167" fontId="0" fillId="0" borderId="0" xfId="0" applyNumberFormat="1" applyFont="1" applyFill="1"/>
    <xf numFmtId="37" fontId="0" fillId="0" borderId="0" xfId="0" applyNumberFormat="1" applyFont="1" applyFill="1"/>
    <xf numFmtId="0" fontId="13" fillId="0" borderId="0" xfId="3" applyFont="1" applyFill="1" applyAlignment="1"/>
    <xf numFmtId="0" fontId="8" fillId="0" borderId="0" xfId="3" applyFont="1" applyFill="1"/>
    <xf numFmtId="0" fontId="9" fillId="0" borderId="0" xfId="3" applyFont="1" applyFill="1" applyAlignment="1"/>
    <xf numFmtId="0" fontId="18" fillId="0" borderId="0" xfId="3" applyFont="1" applyFill="1"/>
    <xf numFmtId="0" fontId="16" fillId="0" borderId="0" xfId="3" applyNumberFormat="1" applyFont="1" applyFill="1" applyAlignment="1">
      <alignment horizontal="center"/>
    </xf>
    <xf numFmtId="0" fontId="14" fillId="0" borderId="0" xfId="3" applyNumberFormat="1" applyFont="1" applyFill="1" applyBorder="1" applyAlignment="1">
      <alignment horizontal="center"/>
    </xf>
    <xf numFmtId="49" fontId="18" fillId="0" borderId="0" xfId="3" applyNumberFormat="1" applyFont="1" applyFill="1" applyBorder="1" applyAlignment="1">
      <alignment horizontal="center"/>
    </xf>
    <xf numFmtId="49" fontId="8" fillId="0" borderId="0" xfId="3" applyNumberFormat="1" applyFont="1" applyFill="1" applyBorder="1" applyAlignment="1">
      <alignment horizontal="center"/>
    </xf>
    <xf numFmtId="0" fontId="14" fillId="0" borderId="0" xfId="3" applyNumberFormat="1" applyFont="1" applyFill="1" applyAlignment="1">
      <alignment horizontal="center"/>
    </xf>
    <xf numFmtId="0" fontId="13" fillId="0" borderId="0" xfId="3" applyFont="1" applyFill="1"/>
    <xf numFmtId="43" fontId="8" fillId="0" borderId="0" xfId="3" applyNumberFormat="1" applyFont="1" applyFill="1" applyBorder="1"/>
    <xf numFmtId="0" fontId="18" fillId="0" borderId="0" xfId="3" applyFont="1" applyFill="1" applyAlignment="1">
      <alignment horizontal="left"/>
    </xf>
    <xf numFmtId="165" fontId="8" fillId="0" borderId="0" xfId="3" applyNumberFormat="1" applyFont="1" applyFill="1" applyBorder="1" applyAlignment="1">
      <alignment horizontal="right"/>
    </xf>
    <xf numFmtId="165" fontId="8" fillId="0" borderId="0" xfId="3" applyNumberFormat="1" applyFont="1" applyFill="1" applyAlignment="1">
      <alignment horizontal="right"/>
    </xf>
    <xf numFmtId="0" fontId="18" fillId="0" borderId="0" xfId="3" applyFont="1" applyFill="1" applyBorder="1"/>
    <xf numFmtId="0" fontId="18" fillId="0" borderId="0" xfId="3" applyFont="1" applyFill="1" applyBorder="1" applyAlignment="1">
      <alignment horizontal="center"/>
    </xf>
    <xf numFmtId="165" fontId="13" fillId="0" borderId="3" xfId="3" applyNumberFormat="1" applyFont="1" applyFill="1" applyBorder="1" applyAlignment="1">
      <alignment horizontal="right"/>
    </xf>
    <xf numFmtId="165" fontId="13" fillId="0" borderId="0" xfId="3" applyNumberFormat="1" applyFont="1" applyFill="1" applyAlignment="1">
      <alignment horizontal="right"/>
    </xf>
    <xf numFmtId="165" fontId="13" fillId="0" borderId="0" xfId="3" applyNumberFormat="1" applyFont="1" applyFill="1" applyBorder="1" applyAlignment="1">
      <alignment horizontal="right"/>
    </xf>
    <xf numFmtId="0" fontId="13" fillId="0" borderId="0" xfId="3" applyFont="1" applyFill="1" applyBorder="1"/>
    <xf numFmtId="0" fontId="18" fillId="0" borderId="0" xfId="3" applyFont="1" applyFill="1" applyBorder="1" applyAlignment="1">
      <alignment horizontal="left"/>
    </xf>
    <xf numFmtId="165" fontId="18" fillId="0" borderId="0" xfId="3" applyNumberFormat="1" applyFont="1" applyFill="1" applyBorder="1" applyAlignment="1">
      <alignment horizontal="right"/>
    </xf>
    <xf numFmtId="0" fontId="16" fillId="0" borderId="0" xfId="3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5" fontId="13" fillId="0" borderId="0" xfId="2" applyNumberFormat="1" applyFont="1" applyFill="1" applyBorder="1" applyAlignment="1">
      <alignment horizontal="right"/>
    </xf>
    <xf numFmtId="165" fontId="13" fillId="0" borderId="0" xfId="2" applyNumberFormat="1" applyFont="1" applyFill="1" applyAlignment="1">
      <alignment horizontal="right"/>
    </xf>
    <xf numFmtId="165" fontId="13" fillId="0" borderId="1" xfId="2" applyNumberFormat="1" applyFont="1" applyFill="1" applyBorder="1" applyAlignment="1">
      <alignment horizontal="right"/>
    </xf>
    <xf numFmtId="0" fontId="16" fillId="0" borderId="0" xfId="0" applyFont="1" applyFill="1" applyAlignment="1"/>
    <xf numFmtId="165" fontId="18" fillId="0" borderId="0" xfId="3" applyNumberFormat="1" applyFont="1" applyFill="1" applyAlignment="1">
      <alignment horizontal="right"/>
    </xf>
    <xf numFmtId="0" fontId="0" fillId="0" borderId="0" xfId="0" applyFill="1" applyAlignment="1"/>
    <xf numFmtId="0" fontId="18" fillId="0" borderId="0" xfId="0" applyFont="1" applyFill="1" applyAlignment="1">
      <alignment horizontal="left"/>
    </xf>
    <xf numFmtId="37" fontId="8" fillId="0" borderId="0" xfId="3" applyNumberFormat="1" applyFont="1" applyFill="1" applyAlignment="1">
      <alignment horizontal="center"/>
    </xf>
    <xf numFmtId="37" fontId="8" fillId="0" borderId="0" xfId="3" applyNumberFormat="1" applyFont="1" applyFill="1"/>
    <xf numFmtId="40" fontId="8" fillId="0" borderId="0" xfId="3" applyNumberFormat="1" applyFont="1" applyFill="1"/>
    <xf numFmtId="0" fontId="0" fillId="0" borderId="0" xfId="3" applyFont="1" applyFill="1"/>
    <xf numFmtId="14" fontId="8" fillId="0" borderId="0" xfId="3" applyNumberFormat="1" applyFont="1" applyFill="1" applyAlignment="1">
      <alignment horizontal="left"/>
    </xf>
    <xf numFmtId="40" fontId="0" fillId="0" borderId="0" xfId="3" applyNumberFormat="1" applyFont="1" applyFill="1"/>
    <xf numFmtId="0" fontId="22" fillId="0" borderId="0" xfId="3" applyFont="1" applyFill="1" applyAlignment="1"/>
    <xf numFmtId="0" fontId="19" fillId="0" borderId="0" xfId="3" applyFont="1" applyFill="1" applyBorder="1" applyAlignment="1"/>
    <xf numFmtId="0" fontId="19" fillId="0" borderId="0" xfId="3" applyFont="1" applyFill="1" applyAlignment="1"/>
    <xf numFmtId="0" fontId="23" fillId="0" borderId="0" xfId="3" applyFont="1" applyFill="1" applyAlignment="1"/>
    <xf numFmtId="0" fontId="8" fillId="0" borderId="0" xfId="3" applyFont="1" applyFill="1" applyAlignment="1">
      <alignment horizontal="left"/>
    </xf>
    <xf numFmtId="0" fontId="8" fillId="0" borderId="0" xfId="3" applyFont="1" applyFill="1" applyAlignment="1">
      <alignment horizontal="center"/>
    </xf>
    <xf numFmtId="0" fontId="8" fillId="0" borderId="0" xfId="3" applyFont="1" applyFill="1" applyBorder="1"/>
    <xf numFmtId="0" fontId="8" fillId="0" borderId="0" xfId="3" applyFont="1" applyFill="1" applyAlignment="1"/>
    <xf numFmtId="0" fontId="0" fillId="0" borderId="0" xfId="3" applyFont="1" applyFill="1" applyAlignment="1">
      <alignment horizontal="left"/>
    </xf>
    <xf numFmtId="165" fontId="13" fillId="0" borderId="0" xfId="3" applyNumberFormat="1" applyFont="1" applyFill="1" applyAlignment="1">
      <alignment horizontal="center"/>
    </xf>
    <xf numFmtId="165" fontId="8" fillId="0" borderId="0" xfId="3" applyNumberFormat="1" applyFont="1" applyFill="1" applyAlignment="1">
      <alignment horizontal="center"/>
    </xf>
    <xf numFmtId="165" fontId="13" fillId="0" borderId="2" xfId="2" applyNumberFormat="1" applyFont="1" applyFill="1" applyBorder="1" applyAlignment="1">
      <alignment horizontal="right"/>
    </xf>
    <xf numFmtId="0" fontId="8" fillId="0" borderId="0" xfId="3" applyFont="1" applyFill="1" applyBorder="1" applyAlignment="1">
      <alignment horizontal="center"/>
    </xf>
    <xf numFmtId="0" fontId="13" fillId="0" borderId="0" xfId="3" applyFont="1" applyFill="1" applyAlignment="1">
      <alignment horizontal="left"/>
    </xf>
    <xf numFmtId="43" fontId="8" fillId="0" borderId="0" xfId="1" applyFont="1" applyFill="1"/>
    <xf numFmtId="0" fontId="24" fillId="0" borderId="0" xfId="3" applyFont="1" applyFill="1" applyBorder="1" applyAlignment="1">
      <alignment horizontal="center"/>
    </xf>
    <xf numFmtId="0" fontId="16" fillId="0" borderId="0" xfId="3" applyFont="1" applyFill="1" applyAlignment="1">
      <alignment horizontal="left"/>
    </xf>
    <xf numFmtId="165" fontId="8" fillId="0" borderId="3" xfId="3" applyNumberFormat="1" applyFont="1" applyFill="1" applyBorder="1" applyAlignment="1">
      <alignment horizontal="right"/>
    </xf>
    <xf numFmtId="165" fontId="13" fillId="0" borderId="1" xfId="3" applyNumberFormat="1" applyFont="1" applyFill="1" applyBorder="1" applyAlignment="1">
      <alignment horizontal="right"/>
    </xf>
    <xf numFmtId="165" fontId="8" fillId="0" borderId="3" xfId="2" applyNumberFormat="1" applyFont="1" applyFill="1" applyBorder="1" applyAlignment="1">
      <alignment horizontal="right"/>
    </xf>
    <xf numFmtId="165" fontId="13" fillId="0" borderId="2" xfId="3" applyNumberFormat="1" applyFont="1" applyFill="1" applyBorder="1" applyAlignment="1">
      <alignment horizontal="right"/>
    </xf>
    <xf numFmtId="165" fontId="8" fillId="0" borderId="3" xfId="1" applyNumberFormat="1" applyFont="1" applyFill="1" applyBorder="1"/>
    <xf numFmtId="165" fontId="18" fillId="0" borderId="0" xfId="2" applyNumberFormat="1" applyFont="1" applyFill="1" applyBorder="1" applyAlignment="1">
      <alignment horizontal="right"/>
    </xf>
    <xf numFmtId="43" fontId="0" fillId="0" borderId="0" xfId="1" applyFont="1" applyFill="1"/>
    <xf numFmtId="40" fontId="0" fillId="0" borderId="0" xfId="0" applyNumberFormat="1" applyFont="1" applyFill="1" applyAlignment="1">
      <alignment horizontal="right"/>
    </xf>
    <xf numFmtId="0" fontId="0" fillId="2" borderId="0" xfId="0" applyFill="1" applyAlignment="1">
      <alignment horizontal="center"/>
    </xf>
    <xf numFmtId="0" fontId="8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165" fontId="8" fillId="2" borderId="0" xfId="1" applyNumberFormat="1" applyFont="1" applyFill="1" applyBorder="1"/>
    <xf numFmtId="165" fontId="13" fillId="2" borderId="1" xfId="0" applyNumberFormat="1" applyFont="1" applyFill="1" applyBorder="1"/>
    <xf numFmtId="164" fontId="13" fillId="2" borderId="0" xfId="1" applyNumberFormat="1" applyFont="1" applyFill="1" applyBorder="1"/>
    <xf numFmtId="37" fontId="0" fillId="2" borderId="0" xfId="0" applyNumberFormat="1" applyFont="1" applyFill="1" applyBorder="1" applyAlignment="1">
      <alignment horizontal="right"/>
    </xf>
    <xf numFmtId="164" fontId="0" fillId="2" borderId="0" xfId="1" applyNumberFormat="1" applyFont="1" applyFill="1"/>
    <xf numFmtId="165" fontId="8" fillId="2" borderId="2" xfId="0" applyNumberFormat="1" applyFont="1" applyFill="1" applyBorder="1"/>
    <xf numFmtId="165" fontId="13" fillId="2" borderId="0" xfId="0" applyNumberFormat="1" applyFont="1" applyFill="1" applyBorder="1"/>
    <xf numFmtId="165" fontId="0" fillId="2" borderId="0" xfId="0" applyNumberFormat="1" applyFont="1" applyFill="1"/>
    <xf numFmtId="165" fontId="13" fillId="2" borderId="2" xfId="0" applyNumberFormat="1" applyFont="1" applyFill="1" applyBorder="1"/>
    <xf numFmtId="43" fontId="0" fillId="2" borderId="0" xfId="1" applyFont="1" applyFill="1"/>
    <xf numFmtId="40" fontId="0" fillId="2" borderId="0" xfId="0" applyNumberFormat="1" applyFont="1" applyFill="1"/>
    <xf numFmtId="0" fontId="0" fillId="0" borderId="0" xfId="0"/>
    <xf numFmtId="164" fontId="0" fillId="0" borderId="0" xfId="1" applyNumberFormat="1" applyFont="1" applyFill="1"/>
    <xf numFmtId="165" fontId="8" fillId="0" borderId="0" xfId="1" applyNumberFormat="1" applyFont="1" applyFill="1" applyBorder="1"/>
    <xf numFmtId="165" fontId="8" fillId="0" borderId="0" xfId="0" applyNumberFormat="1" applyFont="1" applyFill="1" applyBorder="1"/>
    <xf numFmtId="165" fontId="13" fillId="0" borderId="0" xfId="0" applyNumberFormat="1" applyFont="1" applyFill="1" applyBorder="1"/>
    <xf numFmtId="0" fontId="0" fillId="0" borderId="0" xfId="0" applyFill="1"/>
    <xf numFmtId="165" fontId="8" fillId="0" borderId="0" xfId="1" applyNumberFormat="1" applyFont="1" applyFill="1" applyBorder="1" applyAlignment="1">
      <alignment horizontal="right"/>
    </xf>
    <xf numFmtId="165" fontId="13" fillId="0" borderId="1" xfId="1" applyNumberFormat="1" applyFont="1" applyFill="1" applyBorder="1" applyAlignment="1">
      <alignment horizontal="right"/>
    </xf>
    <xf numFmtId="37" fontId="8" fillId="0" borderId="0" xfId="0" applyNumberFormat="1" applyFont="1" applyFill="1" applyBorder="1"/>
    <xf numFmtId="43" fontId="8" fillId="0" borderId="0" xfId="0" applyNumberFormat="1" applyFont="1" applyFill="1" applyBorder="1"/>
    <xf numFmtId="165" fontId="13" fillId="0" borderId="4" xfId="1" applyNumberFormat="1" applyFont="1" applyFill="1" applyBorder="1"/>
    <xf numFmtId="168" fontId="0" fillId="0" borderId="2" xfId="0" applyNumberFormat="1" applyFont="1" applyFill="1" applyBorder="1"/>
    <xf numFmtId="168" fontId="0" fillId="0" borderId="0" xfId="0" applyNumberFormat="1" applyFont="1" applyFill="1" applyBorder="1"/>
    <xf numFmtId="168" fontId="13" fillId="0" borderId="0" xfId="0" applyNumberFormat="1" applyFont="1" applyFill="1" applyBorder="1"/>
    <xf numFmtId="14" fontId="8" fillId="0" borderId="0" xfId="1" applyNumberFormat="1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14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165" fontId="0" fillId="0" borderId="3" xfId="2" applyNumberFormat="1" applyFont="1" applyFill="1" applyBorder="1" applyAlignment="1">
      <alignment horizontal="right"/>
    </xf>
    <xf numFmtId="165" fontId="0" fillId="0" borderId="0" xfId="2" applyNumberFormat="1" applyFont="1" applyFill="1" applyAlignment="1">
      <alignment horizontal="right"/>
    </xf>
    <xf numFmtId="165" fontId="8" fillId="0" borderId="0" xfId="8" applyNumberFormat="1" applyFont="1" applyFill="1" applyBorder="1" applyAlignment="1">
      <alignment horizontal="right"/>
    </xf>
    <xf numFmtId="165" fontId="8" fillId="0" borderId="3" xfId="8" applyNumberFormat="1" applyFont="1" applyFill="1" applyBorder="1" applyAlignment="1">
      <alignment horizontal="right"/>
    </xf>
    <xf numFmtId="165" fontId="8" fillId="0" borderId="0" xfId="9" applyNumberFormat="1" applyFont="1" applyFill="1" applyBorder="1" applyAlignment="1">
      <alignment horizontal="right"/>
    </xf>
    <xf numFmtId="0" fontId="13" fillId="3" borderId="0" xfId="3" applyFont="1" applyFill="1" applyAlignment="1"/>
    <xf numFmtId="49" fontId="18" fillId="3" borderId="0" xfId="3" applyNumberFormat="1" applyFont="1" applyFill="1" applyBorder="1" applyAlignment="1">
      <alignment horizontal="center"/>
    </xf>
    <xf numFmtId="43" fontId="8" fillId="3" borderId="0" xfId="3" applyNumberFormat="1" applyFont="1" applyFill="1" applyBorder="1"/>
    <xf numFmtId="165" fontId="8" fillId="3" borderId="0" xfId="8" applyNumberFormat="1" applyFont="1" applyFill="1" applyBorder="1" applyAlignment="1">
      <alignment horizontal="right"/>
    </xf>
    <xf numFmtId="165" fontId="13" fillId="3" borderId="0" xfId="3" applyNumberFormat="1" applyFont="1" applyFill="1" applyBorder="1" applyAlignment="1">
      <alignment horizontal="right"/>
    </xf>
    <xf numFmtId="165" fontId="8" fillId="3" borderId="0" xfId="3" applyNumberFormat="1" applyFont="1" applyFill="1" applyBorder="1" applyAlignment="1">
      <alignment horizontal="right"/>
    </xf>
    <xf numFmtId="165" fontId="8" fillId="3" borderId="0" xfId="9" applyNumberFormat="1" applyFont="1" applyFill="1" applyBorder="1" applyAlignment="1">
      <alignment horizontal="right"/>
    </xf>
    <xf numFmtId="165" fontId="13" fillId="3" borderId="0" xfId="2" applyNumberFormat="1" applyFont="1" applyFill="1" applyBorder="1" applyAlignment="1">
      <alignment horizontal="right"/>
    </xf>
    <xf numFmtId="165" fontId="8" fillId="3" borderId="0" xfId="2" applyNumberFormat="1" applyFont="1" applyFill="1" applyBorder="1" applyAlignment="1">
      <alignment horizontal="right"/>
    </xf>
    <xf numFmtId="165" fontId="8" fillId="3" borderId="0" xfId="3" applyNumberFormat="1" applyFont="1" applyFill="1" applyAlignment="1">
      <alignment horizontal="right"/>
    </xf>
    <xf numFmtId="165" fontId="8" fillId="3" borderId="0" xfId="2" applyNumberFormat="1" applyFont="1" applyFill="1" applyAlignment="1">
      <alignment horizontal="right"/>
    </xf>
    <xf numFmtId="165" fontId="0" fillId="3" borderId="0" xfId="2" applyNumberFormat="1" applyFont="1" applyFill="1" applyBorder="1" applyAlignment="1">
      <alignment horizontal="right"/>
    </xf>
    <xf numFmtId="165" fontId="0" fillId="3" borderId="0" xfId="2" applyNumberFormat="1" applyFont="1" applyFill="1" applyAlignment="1">
      <alignment horizontal="right"/>
    </xf>
    <xf numFmtId="165" fontId="13" fillId="3" borderId="0" xfId="2" applyNumberFormat="1" applyFont="1" applyFill="1" applyAlignment="1">
      <alignment horizontal="right"/>
    </xf>
    <xf numFmtId="165" fontId="13" fillId="3" borderId="0" xfId="1" applyNumberFormat="1" applyFont="1" applyFill="1" applyBorder="1" applyAlignment="1">
      <alignment horizontal="right"/>
    </xf>
    <xf numFmtId="43" fontId="8" fillId="3" borderId="0" xfId="0" applyNumberFormat="1" applyFont="1" applyFill="1" applyBorder="1"/>
    <xf numFmtId="165" fontId="8" fillId="3" borderId="0" xfId="1" applyNumberFormat="1" applyFont="1" applyFill="1" applyBorder="1"/>
    <xf numFmtId="165" fontId="8" fillId="3" borderId="0" xfId="2" applyNumberFormat="1" applyFont="1" applyFill="1" applyBorder="1"/>
    <xf numFmtId="165" fontId="13" fillId="3" borderId="0" xfId="1" applyNumberFormat="1" applyFont="1" applyFill="1" applyBorder="1"/>
    <xf numFmtId="165" fontId="13" fillId="3" borderId="0" xfId="0" applyNumberFormat="1" applyFont="1" applyFill="1" applyBorder="1"/>
    <xf numFmtId="165" fontId="8" fillId="3" borderId="0" xfId="0" applyNumberFormat="1" applyFont="1" applyFill="1" applyBorder="1"/>
    <xf numFmtId="37" fontId="8" fillId="3" borderId="0" xfId="0" applyNumberFormat="1" applyFont="1" applyFill="1" applyBorder="1"/>
    <xf numFmtId="168" fontId="0" fillId="3" borderId="0" xfId="0" applyNumberFormat="1" applyFont="1" applyFill="1" applyBorder="1"/>
    <xf numFmtId="0" fontId="8" fillId="3" borderId="0" xfId="3" applyFont="1" applyFill="1"/>
    <xf numFmtId="168" fontId="13" fillId="3" borderId="0" xfId="0" applyNumberFormat="1" applyFont="1" applyFill="1" applyBorder="1"/>
    <xf numFmtId="165" fontId="18" fillId="3" borderId="0" xfId="2" applyNumberFormat="1" applyFont="1" applyFill="1" applyBorder="1" applyAlignment="1">
      <alignment horizontal="right"/>
    </xf>
    <xf numFmtId="40" fontId="8" fillId="3" borderId="0" xfId="3" applyNumberFormat="1" applyFont="1" applyFill="1"/>
    <xf numFmtId="14" fontId="8" fillId="3" borderId="0" xfId="1" applyNumberFormat="1" applyFont="1" applyFill="1" applyAlignment="1">
      <alignment horizontal="center"/>
    </xf>
    <xf numFmtId="40" fontId="0" fillId="3" borderId="0" xfId="3" applyNumberFormat="1" applyFont="1" applyFill="1"/>
    <xf numFmtId="0" fontId="13" fillId="3" borderId="0" xfId="3" applyFont="1" applyFill="1" applyAlignment="1">
      <alignment horizontal="center"/>
    </xf>
    <xf numFmtId="0" fontId="18" fillId="3" borderId="0" xfId="3" applyFont="1" applyFill="1" applyAlignment="1">
      <alignment horizontal="center"/>
    </xf>
    <xf numFmtId="37" fontId="8" fillId="3" borderId="0" xfId="3" applyNumberFormat="1" applyFont="1" applyFill="1"/>
    <xf numFmtId="0" fontId="18" fillId="3" borderId="0" xfId="3" applyFont="1" applyFill="1"/>
    <xf numFmtId="0" fontId="18" fillId="3" borderId="0" xfId="3" applyFont="1" applyFill="1" applyBorder="1"/>
    <xf numFmtId="0" fontId="13" fillId="3" borderId="0" xfId="3" applyFont="1" applyFill="1" applyBorder="1"/>
    <xf numFmtId="0" fontId="13" fillId="4" borderId="0" xfId="3" applyFont="1" applyFill="1" applyAlignment="1"/>
    <xf numFmtId="49" fontId="18" fillId="4" borderId="0" xfId="3" applyNumberFormat="1" applyFont="1" applyFill="1" applyBorder="1" applyAlignment="1">
      <alignment horizontal="center"/>
    </xf>
    <xf numFmtId="43" fontId="8" fillId="4" borderId="0" xfId="3" applyNumberFormat="1" applyFont="1" applyFill="1" applyBorder="1"/>
    <xf numFmtId="165" fontId="8" fillId="4" borderId="0" xfId="8" applyNumberFormat="1" applyFont="1" applyFill="1" applyBorder="1" applyAlignment="1">
      <alignment horizontal="right"/>
    </xf>
    <xf numFmtId="165" fontId="13" fillId="4" borderId="0" xfId="3" applyNumberFormat="1" applyFont="1" applyFill="1" applyBorder="1" applyAlignment="1">
      <alignment horizontal="right"/>
    </xf>
    <xf numFmtId="165" fontId="8" fillId="4" borderId="0" xfId="3" applyNumberFormat="1" applyFont="1" applyFill="1" applyBorder="1" applyAlignment="1">
      <alignment horizontal="right"/>
    </xf>
    <xf numFmtId="165" fontId="13" fillId="4" borderId="0" xfId="2" applyNumberFormat="1" applyFont="1" applyFill="1" applyBorder="1" applyAlignment="1">
      <alignment horizontal="right"/>
    </xf>
    <xf numFmtId="165" fontId="8" fillId="4" borderId="0" xfId="2" applyNumberFormat="1" applyFont="1" applyFill="1" applyBorder="1" applyAlignment="1">
      <alignment horizontal="right"/>
    </xf>
    <xf numFmtId="165" fontId="8" fillId="4" borderId="0" xfId="3" applyNumberFormat="1" applyFont="1" applyFill="1" applyAlignment="1">
      <alignment horizontal="right"/>
    </xf>
    <xf numFmtId="165" fontId="8" fillId="4" borderId="0" xfId="2" applyNumberFormat="1" applyFont="1" applyFill="1" applyAlignment="1">
      <alignment horizontal="right"/>
    </xf>
    <xf numFmtId="165" fontId="0" fillId="4" borderId="0" xfId="2" applyNumberFormat="1" applyFont="1" applyFill="1" applyBorder="1" applyAlignment="1">
      <alignment horizontal="right"/>
    </xf>
    <xf numFmtId="165" fontId="0" fillId="4" borderId="0" xfId="2" applyNumberFormat="1" applyFont="1" applyFill="1" applyAlignment="1">
      <alignment horizontal="right"/>
    </xf>
    <xf numFmtId="165" fontId="13" fillId="4" borderId="0" xfId="2" applyNumberFormat="1" applyFont="1" applyFill="1" applyAlignment="1">
      <alignment horizontal="right"/>
    </xf>
    <xf numFmtId="165" fontId="13" fillId="4" borderId="0" xfId="1" applyNumberFormat="1" applyFont="1" applyFill="1" applyBorder="1" applyAlignment="1">
      <alignment horizontal="right"/>
    </xf>
    <xf numFmtId="43" fontId="8" fillId="4" borderId="0" xfId="0" applyNumberFormat="1" applyFont="1" applyFill="1" applyBorder="1"/>
    <xf numFmtId="165" fontId="8" fillId="4" borderId="0" xfId="1" applyNumberFormat="1" applyFont="1" applyFill="1" applyBorder="1"/>
    <xf numFmtId="165" fontId="8" fillId="4" borderId="0" xfId="2" applyNumberFormat="1" applyFont="1" applyFill="1" applyBorder="1"/>
    <xf numFmtId="165" fontId="13" fillId="4" borderId="0" xfId="1" applyNumberFormat="1" applyFont="1" applyFill="1" applyBorder="1"/>
    <xf numFmtId="165" fontId="13" fillId="4" borderId="0" xfId="0" applyNumberFormat="1" applyFont="1" applyFill="1" applyBorder="1"/>
    <xf numFmtId="165" fontId="8" fillId="4" borderId="0" xfId="0" applyNumberFormat="1" applyFont="1" applyFill="1" applyBorder="1"/>
    <xf numFmtId="37" fontId="8" fillId="4" borderId="0" xfId="0" applyNumberFormat="1" applyFont="1" applyFill="1" applyBorder="1"/>
    <xf numFmtId="168" fontId="0" fillId="4" borderId="0" xfId="0" applyNumberFormat="1" applyFont="1" applyFill="1" applyBorder="1"/>
    <xf numFmtId="0" fontId="8" fillId="4" borderId="0" xfId="3" applyFont="1" applyFill="1"/>
    <xf numFmtId="168" fontId="13" fillId="4" borderId="0" xfId="0" applyNumberFormat="1" applyFont="1" applyFill="1" applyBorder="1"/>
    <xf numFmtId="40" fontId="8" fillId="4" borderId="0" xfId="3" applyNumberFormat="1" applyFont="1" applyFill="1"/>
    <xf numFmtId="14" fontId="8" fillId="4" borderId="0" xfId="1" applyNumberFormat="1" applyFont="1" applyFill="1" applyAlignment="1">
      <alignment horizontal="center"/>
    </xf>
    <xf numFmtId="40" fontId="0" fillId="4" borderId="0" xfId="3" applyNumberFormat="1" applyFont="1" applyFill="1"/>
    <xf numFmtId="0" fontId="13" fillId="4" borderId="0" xfId="3" applyFont="1" applyFill="1" applyAlignment="1">
      <alignment horizontal="center"/>
    </xf>
    <xf numFmtId="0" fontId="18" fillId="4" borderId="0" xfId="3" applyFont="1" applyFill="1" applyAlignment="1">
      <alignment horizontal="center"/>
    </xf>
    <xf numFmtId="37" fontId="8" fillId="4" borderId="0" xfId="3" applyNumberFormat="1" applyFont="1" applyFill="1"/>
    <xf numFmtId="0" fontId="18" fillId="4" borderId="0" xfId="3" applyFont="1" applyFill="1"/>
    <xf numFmtId="0" fontId="18" fillId="4" borderId="0" xfId="3" applyFont="1" applyFill="1" applyBorder="1"/>
    <xf numFmtId="0" fontId="13" fillId="4" borderId="0" xfId="3" applyFont="1" applyFill="1" applyBorder="1"/>
    <xf numFmtId="0" fontId="0" fillId="4" borderId="0" xfId="0" applyFont="1" applyFill="1"/>
    <xf numFmtId="0" fontId="0" fillId="4" borderId="0" xfId="0" applyFill="1" applyAlignment="1">
      <alignment horizontal="center"/>
    </xf>
    <xf numFmtId="0" fontId="8" fillId="4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4" borderId="0" xfId="0" applyFill="1"/>
    <xf numFmtId="43" fontId="17" fillId="4" borderId="0" xfId="0" applyNumberFormat="1" applyFont="1" applyFill="1" applyBorder="1" applyAlignment="1">
      <alignment horizontal="center"/>
    </xf>
    <xf numFmtId="165" fontId="8" fillId="4" borderId="0" xfId="0" applyNumberFormat="1" applyFont="1" applyFill="1" applyAlignment="1">
      <alignment horizontal="right"/>
    </xf>
    <xf numFmtId="164" fontId="13" fillId="4" borderId="0" xfId="1" applyNumberFormat="1" applyFont="1" applyFill="1" applyBorder="1"/>
    <xf numFmtId="37" fontId="0" fillId="4" borderId="0" xfId="0" applyNumberFormat="1" applyFont="1" applyFill="1" applyBorder="1" applyAlignment="1">
      <alignment horizontal="right"/>
    </xf>
    <xf numFmtId="165" fontId="8" fillId="4" borderId="0" xfId="1" applyNumberFormat="1" applyFont="1" applyFill="1" applyBorder="1" applyAlignment="1">
      <alignment horizontal="right"/>
    </xf>
    <xf numFmtId="165" fontId="0" fillId="4" borderId="0" xfId="1" applyNumberFormat="1" applyFont="1" applyFill="1" applyBorder="1" applyAlignment="1">
      <alignment horizontal="right"/>
    </xf>
    <xf numFmtId="164" fontId="0" fillId="4" borderId="0" xfId="1" applyNumberFormat="1" applyFont="1" applyFill="1"/>
    <xf numFmtId="165" fontId="0" fillId="4" borderId="0" xfId="0" applyNumberFormat="1" applyFont="1" applyFill="1" applyBorder="1"/>
    <xf numFmtId="165" fontId="0" fillId="4" borderId="0" xfId="0" applyNumberFormat="1" applyFont="1" applyFill="1"/>
    <xf numFmtId="43" fontId="0" fillId="4" borderId="0" xfId="1" applyFont="1" applyFill="1"/>
    <xf numFmtId="40" fontId="0" fillId="4" borderId="0" xfId="0" applyNumberFormat="1" applyFont="1" applyFill="1"/>
    <xf numFmtId="165" fontId="13" fillId="4" borderId="1" xfId="1" applyNumberFormat="1" applyFont="1" applyFill="1" applyBorder="1"/>
    <xf numFmtId="165" fontId="13" fillId="4" borderId="1" xfId="0" applyNumberFormat="1" applyFont="1" applyFill="1" applyBorder="1"/>
    <xf numFmtId="165" fontId="13" fillId="4" borderId="2" xfId="1" applyNumberFormat="1" applyFont="1" applyFill="1" applyBorder="1"/>
    <xf numFmtId="165" fontId="13" fillId="4" borderId="1" xfId="1" applyNumberFormat="1" applyFont="1" applyFill="1" applyBorder="1" applyAlignment="1">
      <alignment horizontal="right"/>
    </xf>
    <xf numFmtId="165" fontId="13" fillId="4" borderId="3" xfId="1" applyNumberFormat="1" applyFont="1" applyFill="1" applyBorder="1" applyAlignment="1">
      <alignment horizontal="right"/>
    </xf>
    <xf numFmtId="165" fontId="13" fillId="4" borderId="2" xfId="0" applyNumberFormat="1" applyFont="1" applyFill="1" applyBorder="1"/>
    <xf numFmtId="0" fontId="9" fillId="4" borderId="0" xfId="0" applyFont="1" applyFill="1" applyAlignment="1">
      <alignment horizontal="left"/>
    </xf>
    <xf numFmtId="43" fontId="13" fillId="4" borderId="0" xfId="1" applyFont="1" applyFill="1" applyBorder="1"/>
    <xf numFmtId="40" fontId="0" fillId="4" borderId="0" xfId="0" applyNumberFormat="1" applyFont="1" applyFill="1" applyAlignment="1">
      <alignment horizontal="right"/>
    </xf>
    <xf numFmtId="0" fontId="0" fillId="3" borderId="0" xfId="0" applyFont="1" applyFill="1"/>
    <xf numFmtId="0" fontId="0" fillId="3" borderId="0" xfId="0" applyFill="1" applyAlignment="1">
      <alignment horizontal="center"/>
    </xf>
    <xf numFmtId="0" fontId="8" fillId="3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/>
    <xf numFmtId="43" fontId="17" fillId="3" borderId="0" xfId="0" applyNumberFormat="1" applyFont="1" applyFill="1" applyBorder="1" applyAlignment="1">
      <alignment horizontal="center"/>
    </xf>
    <xf numFmtId="165" fontId="8" fillId="3" borderId="0" xfId="0" applyNumberFormat="1" applyFont="1" applyFill="1" applyAlignment="1">
      <alignment horizontal="right"/>
    </xf>
    <xf numFmtId="165" fontId="8" fillId="3" borderId="0" xfId="1" applyNumberFormat="1" applyFont="1" applyFill="1" applyAlignment="1">
      <alignment horizontal="right"/>
    </xf>
    <xf numFmtId="165" fontId="18" fillId="3" borderId="0" xfId="2" applyNumberFormat="1" applyFont="1" applyFill="1" applyBorder="1" applyAlignment="1">
      <alignment horizontal="center"/>
    </xf>
    <xf numFmtId="164" fontId="13" fillId="3" borderId="0" xfId="1" applyNumberFormat="1" applyFont="1" applyFill="1" applyBorder="1"/>
    <xf numFmtId="37" fontId="0" fillId="3" borderId="0" xfId="0" applyNumberFormat="1" applyFont="1" applyFill="1" applyBorder="1" applyAlignment="1">
      <alignment horizontal="right"/>
    </xf>
    <xf numFmtId="165" fontId="8" fillId="3" borderId="0" xfId="1" applyNumberFormat="1" applyFont="1" applyFill="1" applyBorder="1" applyAlignment="1">
      <alignment horizontal="right"/>
    </xf>
    <xf numFmtId="165" fontId="0" fillId="3" borderId="0" xfId="1" applyNumberFormat="1" applyFont="1" applyFill="1" applyBorder="1" applyAlignment="1">
      <alignment horizontal="right"/>
    </xf>
    <xf numFmtId="165" fontId="0" fillId="3" borderId="0" xfId="0" applyNumberFormat="1" applyFont="1" applyFill="1" applyAlignment="1">
      <alignment horizontal="right"/>
    </xf>
    <xf numFmtId="165" fontId="8" fillId="3" borderId="0" xfId="0" applyNumberFormat="1" applyFont="1" applyFill="1" applyBorder="1" applyAlignment="1">
      <alignment horizontal="right"/>
    </xf>
    <xf numFmtId="164" fontId="0" fillId="3" borderId="0" xfId="1" applyNumberFormat="1" applyFont="1" applyFill="1"/>
    <xf numFmtId="165" fontId="0" fillId="3" borderId="0" xfId="0" applyNumberFormat="1" applyFont="1" applyFill="1" applyBorder="1"/>
    <xf numFmtId="165" fontId="0" fillId="3" borderId="0" xfId="0" applyNumberFormat="1" applyFont="1" applyFill="1"/>
    <xf numFmtId="43" fontId="0" fillId="3" borderId="0" xfId="1" applyFont="1" applyFill="1"/>
    <xf numFmtId="40" fontId="0" fillId="3" borderId="0" xfId="0" applyNumberFormat="1" applyFont="1" applyFill="1"/>
    <xf numFmtId="0" fontId="0" fillId="3" borderId="0" xfId="0" applyFont="1" applyFill="1" applyBorder="1"/>
    <xf numFmtId="0" fontId="0" fillId="3" borderId="0" xfId="0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165" fontId="18" fillId="3" borderId="0" xfId="1" applyNumberFormat="1" applyFont="1" applyFill="1" applyBorder="1" applyAlignment="1">
      <alignment horizontal="center"/>
    </xf>
    <xf numFmtId="165" fontId="17" fillId="3" borderId="0" xfId="0" applyNumberFormat="1" applyFont="1" applyFill="1" applyBorder="1" applyAlignment="1">
      <alignment horizontal="right"/>
    </xf>
    <xf numFmtId="165" fontId="0" fillId="3" borderId="0" xfId="0" applyNumberFormat="1" applyFont="1" applyFill="1" applyBorder="1" applyAlignment="1">
      <alignment horizontal="right"/>
    </xf>
    <xf numFmtId="164" fontId="0" fillId="3" borderId="0" xfId="1" applyNumberFormat="1" applyFont="1" applyFill="1" applyBorder="1"/>
    <xf numFmtId="164" fontId="20" fillId="3" borderId="0" xfId="1" applyNumberFormat="1" applyFont="1" applyFill="1" applyBorder="1"/>
    <xf numFmtId="43" fontId="0" fillId="3" borderId="0" xfId="1" applyFont="1" applyFill="1" applyBorder="1"/>
    <xf numFmtId="40" fontId="0" fillId="3" borderId="0" xfId="0" applyNumberFormat="1" applyFont="1" applyFill="1" applyBorder="1"/>
    <xf numFmtId="0" fontId="9" fillId="3" borderId="0" xfId="0" applyFont="1" applyFill="1" applyAlignment="1">
      <alignment horizontal="left"/>
    </xf>
    <xf numFmtId="43" fontId="13" fillId="3" borderId="0" xfId="1" applyFont="1" applyFill="1" applyBorder="1"/>
    <xf numFmtId="40" fontId="0" fillId="3" borderId="0" xfId="0" applyNumberFormat="1" applyFont="1" applyFill="1" applyAlignment="1">
      <alignment horizontal="right"/>
    </xf>
    <xf numFmtId="165" fontId="0" fillId="4" borderId="0" xfId="0" applyNumberFormat="1" applyFill="1"/>
    <xf numFmtId="165" fontId="0" fillId="0" borderId="0" xfId="0" applyNumberFormat="1" applyFill="1"/>
    <xf numFmtId="0" fontId="16" fillId="0" borderId="0" xfId="3" applyFont="1" applyFill="1"/>
    <xf numFmtId="0" fontId="13" fillId="0" borderId="0" xfId="0" applyFont="1" applyFill="1" applyBorder="1" applyAlignment="1">
      <alignment horizontal="left"/>
    </xf>
    <xf numFmtId="43" fontId="18" fillId="0" borderId="0" xfId="1" applyFont="1" applyFill="1" applyBorder="1"/>
    <xf numFmtId="43" fontId="18" fillId="0" borderId="0" xfId="3" applyNumberFormat="1" applyFont="1" applyFill="1" applyBorder="1"/>
    <xf numFmtId="165" fontId="18" fillId="0" borderId="0" xfId="3" applyNumberFormat="1" applyFont="1" applyFill="1" applyBorder="1"/>
    <xf numFmtId="43" fontId="18" fillId="0" borderId="0" xfId="1" applyFont="1" applyFill="1"/>
    <xf numFmtId="43" fontId="13" fillId="0" borderId="0" xfId="1" applyFont="1" applyFill="1"/>
    <xf numFmtId="43" fontId="13" fillId="0" borderId="0" xfId="3" applyNumberFormat="1" applyFont="1" applyFill="1" applyBorder="1"/>
    <xf numFmtId="43" fontId="31" fillId="0" borderId="0" xfId="1" applyFont="1" applyFill="1" applyBorder="1"/>
    <xf numFmtId="10" fontId="18" fillId="0" borderId="0" xfId="12" applyNumberFormat="1" applyFont="1" applyFill="1"/>
    <xf numFmtId="10" fontId="18" fillId="0" borderId="0" xfId="3" applyNumberFormat="1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0" fillId="0" borderId="0" xfId="3" applyFont="1" applyFill="1" applyAlignment="1">
      <alignment horizontal="center"/>
    </xf>
    <xf numFmtId="43" fontId="0" fillId="0" borderId="0" xfId="0" applyNumberFormat="1" applyFont="1" applyFill="1" applyBorder="1"/>
    <xf numFmtId="171" fontId="18" fillId="0" borderId="0" xfId="1" applyNumberFormat="1" applyFont="1" applyFill="1" applyBorder="1"/>
    <xf numFmtId="165" fontId="13" fillId="0" borderId="0" xfId="3" applyNumberFormat="1" applyFont="1" applyFill="1" applyBorder="1"/>
    <xf numFmtId="164" fontId="18" fillId="0" borderId="0" xfId="1" applyNumberFormat="1" applyFont="1" applyFill="1" applyBorder="1"/>
    <xf numFmtId="172" fontId="0" fillId="0" borderId="0" xfId="12" applyNumberFormat="1" applyFont="1" applyFill="1"/>
    <xf numFmtId="0" fontId="9" fillId="0" borderId="0" xfId="0" applyFont="1" applyFill="1" applyAlignment="1">
      <alignment horizontal="left"/>
    </xf>
    <xf numFmtId="0" fontId="0" fillId="0" borderId="0" xfId="0" applyFill="1" applyBorder="1" applyAlignment="1">
      <alignment horizontal="center"/>
    </xf>
    <xf numFmtId="165" fontId="0" fillId="0" borderId="0" xfId="1" applyNumberFormat="1" applyFont="1" applyFill="1" applyBorder="1"/>
    <xf numFmtId="165" fontId="8" fillId="0" borderId="2" xfId="0" applyNumberFormat="1" applyFont="1" applyFill="1" applyBorder="1" applyAlignment="1">
      <alignment horizontal="right"/>
    </xf>
    <xf numFmtId="165" fontId="13" fillId="0" borderId="5" xfId="0" applyNumberFormat="1" applyFont="1" applyFill="1" applyBorder="1"/>
    <xf numFmtId="0" fontId="9" fillId="0" borderId="0" xfId="0" applyFont="1" applyAlignment="1">
      <alignment horizontal="left"/>
    </xf>
    <xf numFmtId="0" fontId="9" fillId="0" borderId="0" xfId="0" applyFont="1"/>
    <xf numFmtId="0" fontId="13" fillId="0" borderId="0" xfId="15" applyFont="1"/>
    <xf numFmtId="0" fontId="9" fillId="0" borderId="0" xfId="15" applyFont="1"/>
    <xf numFmtId="0" fontId="18" fillId="0" borderId="0" xfId="15" applyFont="1"/>
    <xf numFmtId="0" fontId="16" fillId="0" borderId="0" xfId="15" applyFont="1" applyAlignment="1">
      <alignment horizontal="center"/>
    </xf>
    <xf numFmtId="0" fontId="14" fillId="0" borderId="0" xfId="15" applyFont="1" applyAlignment="1">
      <alignment horizontal="center"/>
    </xf>
    <xf numFmtId="49" fontId="18" fillId="0" borderId="0" xfId="15" applyNumberFormat="1" applyFont="1" applyAlignment="1">
      <alignment horizontal="center"/>
    </xf>
    <xf numFmtId="49" fontId="8" fillId="0" borderId="0" xfId="15" applyNumberFormat="1" applyFont="1" applyAlignment="1">
      <alignment horizontal="center"/>
    </xf>
    <xf numFmtId="0" fontId="16" fillId="0" borderId="0" xfId="15" applyFont="1"/>
    <xf numFmtId="43" fontId="8" fillId="0" borderId="0" xfId="15" applyNumberFormat="1" applyFont="1"/>
    <xf numFmtId="0" fontId="8" fillId="0" borderId="0" xfId="15" applyFont="1"/>
    <xf numFmtId="0" fontId="18" fillId="0" borderId="0" xfId="15" applyFont="1" applyAlignment="1">
      <alignment horizontal="left"/>
    </xf>
    <xf numFmtId="165" fontId="0" fillId="0" borderId="0" xfId="15" applyNumberFormat="1" applyFont="1" applyAlignment="1">
      <alignment horizontal="right"/>
    </xf>
    <xf numFmtId="165" fontId="8" fillId="0" borderId="0" xfId="15" applyNumberFormat="1" applyFont="1" applyAlignment="1">
      <alignment horizontal="right"/>
    </xf>
    <xf numFmtId="165" fontId="0" fillId="0" borderId="3" xfId="15" applyNumberFormat="1" applyFont="1" applyBorder="1" applyAlignment="1">
      <alignment horizontal="right"/>
    </xf>
    <xf numFmtId="165" fontId="8" fillId="0" borderId="3" xfId="15" applyNumberFormat="1" applyFont="1" applyBorder="1" applyAlignment="1">
      <alignment horizontal="right"/>
    </xf>
    <xf numFmtId="0" fontId="13" fillId="0" borderId="0" xfId="15" applyFont="1" applyAlignment="1">
      <alignment horizontal="left"/>
    </xf>
    <xf numFmtId="165" fontId="13" fillId="0" borderId="3" xfId="15" applyNumberFormat="1" applyFont="1" applyBorder="1" applyAlignment="1">
      <alignment horizontal="right"/>
    </xf>
    <xf numFmtId="165" fontId="13" fillId="0" borderId="0" xfId="15" applyNumberFormat="1" applyFont="1" applyAlignment="1">
      <alignment horizontal="right"/>
    </xf>
    <xf numFmtId="0" fontId="16" fillId="0" borderId="0" xfId="15" applyFont="1" applyAlignment="1">
      <alignment horizontal="left"/>
    </xf>
    <xf numFmtId="43" fontId="18" fillId="0" borderId="0" xfId="1" applyFont="1"/>
    <xf numFmtId="165" fontId="14" fillId="0" borderId="0" xfId="15" applyNumberFormat="1" applyFont="1" applyAlignment="1">
      <alignment horizontal="center"/>
    </xf>
    <xf numFmtId="165" fontId="18" fillId="0" borderId="0" xfId="15" applyNumberFormat="1" applyFont="1" applyAlignment="1">
      <alignment horizontal="right"/>
    </xf>
    <xf numFmtId="165" fontId="13" fillId="0" borderId="1" xfId="15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165" fontId="13" fillId="0" borderId="0" xfId="16" applyNumberFormat="1" applyFont="1" applyAlignment="1">
      <alignment horizontal="right"/>
    </xf>
    <xf numFmtId="165" fontId="13" fillId="0" borderId="4" xfId="16" applyNumberFormat="1" applyFont="1" applyBorder="1" applyAlignment="1">
      <alignment horizontal="right"/>
    </xf>
    <xf numFmtId="0" fontId="16" fillId="0" borderId="0" xfId="0" applyFont="1"/>
    <xf numFmtId="165" fontId="8" fillId="0" borderId="0" xfId="16" applyNumberFormat="1" applyFont="1" applyAlignment="1">
      <alignment horizontal="right"/>
    </xf>
    <xf numFmtId="165" fontId="8" fillId="0" borderId="3" xfId="16" applyNumberFormat="1" applyFont="1" applyBorder="1" applyAlignment="1">
      <alignment horizontal="right"/>
    </xf>
    <xf numFmtId="165" fontId="0" fillId="0" borderId="0" xfId="16" applyNumberFormat="1" applyFont="1" applyAlignment="1">
      <alignment horizontal="right"/>
    </xf>
    <xf numFmtId="0" fontId="13" fillId="0" borderId="0" xfId="0" applyFont="1"/>
    <xf numFmtId="165" fontId="13" fillId="0" borderId="1" xfId="1" applyNumberFormat="1" applyFont="1" applyBorder="1" applyAlignment="1">
      <alignment horizontal="right"/>
    </xf>
    <xf numFmtId="165" fontId="13" fillId="0" borderId="0" xfId="1" applyNumberFormat="1" applyFont="1" applyAlignment="1">
      <alignment horizontal="right"/>
    </xf>
    <xf numFmtId="165" fontId="13" fillId="0" borderId="2" xfId="15" applyNumberFormat="1" applyFont="1" applyBorder="1" applyAlignment="1">
      <alignment horizontal="right"/>
    </xf>
    <xf numFmtId="0" fontId="9" fillId="0" borderId="0" xfId="15" applyFont="1" applyAlignment="1">
      <alignment horizontal="left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43" fontId="8" fillId="0" borderId="0" xfId="0" applyNumberFormat="1" applyFont="1"/>
    <xf numFmtId="0" fontId="8" fillId="0" borderId="0" xfId="0" applyFont="1"/>
    <xf numFmtId="0" fontId="18" fillId="0" borderId="0" xfId="0" applyFont="1" applyAlignment="1">
      <alignment horizontal="left"/>
    </xf>
    <xf numFmtId="165" fontId="18" fillId="0" borderId="0" xfId="15" applyNumberFormat="1" applyFont="1"/>
    <xf numFmtId="165" fontId="8" fillId="0" borderId="0" xfId="1" applyNumberFormat="1" applyFont="1"/>
    <xf numFmtId="164" fontId="18" fillId="0" borderId="0" xfId="1" applyNumberFormat="1" applyFont="1"/>
    <xf numFmtId="165" fontId="8" fillId="0" borderId="3" xfId="1" applyNumberFormat="1" applyFont="1" applyBorder="1"/>
    <xf numFmtId="0" fontId="16" fillId="0" borderId="0" xfId="0" applyFont="1" applyAlignment="1">
      <alignment horizontal="center"/>
    </xf>
    <xf numFmtId="165" fontId="13" fillId="0" borderId="4" xfId="1" applyNumberFormat="1" applyFont="1" applyBorder="1"/>
    <xf numFmtId="165" fontId="13" fillId="0" borderId="0" xfId="1" applyNumberFormat="1" applyFont="1"/>
    <xf numFmtId="165" fontId="13" fillId="0" borderId="0" xfId="0" applyNumberFormat="1" applyFont="1"/>
    <xf numFmtId="165" fontId="8" fillId="0" borderId="0" xfId="0" applyNumberFormat="1" applyFont="1"/>
    <xf numFmtId="37" fontId="8" fillId="0" borderId="0" xfId="0" applyNumberFormat="1" applyFont="1"/>
    <xf numFmtId="168" fontId="0" fillId="0" borderId="2" xfId="0" applyNumberFormat="1" applyBorder="1"/>
    <xf numFmtId="168" fontId="0" fillId="0" borderId="0" xfId="0" applyNumberFormat="1"/>
    <xf numFmtId="40" fontId="8" fillId="0" borderId="0" xfId="15" applyNumberFormat="1" applyFont="1"/>
    <xf numFmtId="37" fontId="8" fillId="0" borderId="0" xfId="15" applyNumberFormat="1" applyFont="1"/>
    <xf numFmtId="14" fontId="8" fillId="0" borderId="0" xfId="15" applyNumberFormat="1" applyFont="1" applyAlignment="1">
      <alignment horizontal="center"/>
    </xf>
    <xf numFmtId="0" fontId="0" fillId="0" borderId="0" xfId="15" applyFont="1"/>
    <xf numFmtId="38" fontId="8" fillId="0" borderId="0" xfId="15" applyNumberFormat="1" applyFont="1"/>
    <xf numFmtId="14" fontId="8" fillId="0" borderId="0" xfId="15" applyNumberFormat="1" applyFont="1" applyAlignment="1">
      <alignment horizontal="left"/>
    </xf>
    <xf numFmtId="38" fontId="8" fillId="0" borderId="4" xfId="15" applyNumberFormat="1" applyFont="1" applyBorder="1"/>
    <xf numFmtId="3" fontId="0" fillId="0" borderId="0" xfId="0" applyNumberFormat="1"/>
    <xf numFmtId="40" fontId="0" fillId="0" borderId="0" xfId="15" applyNumberFormat="1" applyFont="1"/>
    <xf numFmtId="43" fontId="0" fillId="0" borderId="0" xfId="15" applyNumberFormat="1" applyFont="1"/>
    <xf numFmtId="165" fontId="8" fillId="0" borderId="0" xfId="8" applyNumberFormat="1" applyFont="1" applyAlignment="1">
      <alignment horizontal="right"/>
    </xf>
    <xf numFmtId="165" fontId="8" fillId="0" borderId="3" xfId="8" applyNumberFormat="1" applyFont="1" applyBorder="1" applyAlignment="1">
      <alignment horizontal="right"/>
    </xf>
    <xf numFmtId="165" fontId="8" fillId="0" borderId="0" xfId="16" applyNumberFormat="1" applyFont="1"/>
    <xf numFmtId="0" fontId="14" fillId="2" borderId="0" xfId="15" applyFont="1" applyFill="1" applyAlignment="1">
      <alignment horizontal="center"/>
    </xf>
    <xf numFmtId="38" fontId="8" fillId="2" borderId="0" xfId="15" applyNumberFormat="1" applyFont="1" applyFill="1"/>
    <xf numFmtId="14" fontId="8" fillId="2" borderId="0" xfId="15" applyNumberFormat="1" applyFont="1" applyFill="1" applyAlignment="1">
      <alignment horizontal="left"/>
    </xf>
    <xf numFmtId="0" fontId="0" fillId="0" borderId="0" xfId="15" applyFont="1" applyAlignment="1">
      <alignment horizontal="right"/>
    </xf>
    <xf numFmtId="0" fontId="13" fillId="0" borderId="0" xfId="15" applyFont="1" applyAlignment="1"/>
    <xf numFmtId="0" fontId="18" fillId="0" borderId="0" xfId="15" applyFont="1" applyAlignment="1"/>
    <xf numFmtId="0" fontId="14" fillId="0" borderId="0" xfId="15" applyFont="1" applyAlignment="1"/>
    <xf numFmtId="0" fontId="9" fillId="0" borderId="0" xfId="15" applyFont="1" applyAlignment="1"/>
    <xf numFmtId="0" fontId="0" fillId="5" borderId="0" xfId="0" applyFill="1"/>
    <xf numFmtId="0" fontId="13" fillId="0" borderId="0" xfId="15" applyFont="1" applyBorder="1"/>
    <xf numFmtId="0" fontId="13" fillId="0" borderId="0" xfId="15" applyFont="1" applyBorder="1" applyAlignment="1"/>
    <xf numFmtId="0" fontId="18" fillId="0" borderId="0" xfId="15" applyFont="1" applyBorder="1" applyAlignment="1"/>
    <xf numFmtId="49" fontId="18" fillId="0" borderId="0" xfId="15" applyNumberFormat="1" applyFont="1" applyBorder="1" applyAlignment="1">
      <alignment horizontal="center"/>
    </xf>
    <xf numFmtId="0" fontId="14" fillId="0" borderId="0" xfId="15" applyFont="1" applyBorder="1" applyAlignment="1"/>
    <xf numFmtId="43" fontId="8" fillId="0" borderId="0" xfId="15" applyNumberFormat="1" applyFont="1" applyBorder="1"/>
    <xf numFmtId="165" fontId="8" fillId="0" borderId="0" xfId="8" applyNumberFormat="1" applyFont="1" applyBorder="1" applyAlignment="1">
      <alignment horizontal="right"/>
    </xf>
    <xf numFmtId="165" fontId="13" fillId="0" borderId="0" xfId="15" applyNumberFormat="1" applyFont="1" applyBorder="1" applyAlignment="1">
      <alignment horizontal="right"/>
    </xf>
    <xf numFmtId="165" fontId="8" fillId="0" borderId="0" xfId="15" applyNumberFormat="1" applyFont="1" applyBorder="1" applyAlignment="1">
      <alignment horizontal="right"/>
    </xf>
    <xf numFmtId="165" fontId="13" fillId="0" borderId="0" xfId="16" applyNumberFormat="1" applyFont="1" applyBorder="1" applyAlignment="1">
      <alignment horizontal="right"/>
    </xf>
    <xf numFmtId="165" fontId="8" fillId="0" borderId="0" xfId="16" applyNumberFormat="1" applyFont="1" applyBorder="1" applyAlignment="1">
      <alignment horizontal="right"/>
    </xf>
    <xf numFmtId="165" fontId="13" fillId="0" borderId="0" xfId="1" applyNumberFormat="1" applyFont="1" applyBorder="1" applyAlignment="1">
      <alignment horizontal="right"/>
    </xf>
    <xf numFmtId="43" fontId="8" fillId="0" borderId="0" xfId="0" applyNumberFormat="1" applyFont="1" applyBorder="1"/>
    <xf numFmtId="165" fontId="8" fillId="0" borderId="0" xfId="1" applyNumberFormat="1" applyFont="1" applyBorder="1"/>
    <xf numFmtId="165" fontId="13" fillId="0" borderId="0" xfId="1" applyNumberFormat="1" applyFont="1" applyBorder="1"/>
    <xf numFmtId="165" fontId="13" fillId="0" borderId="0" xfId="0" applyNumberFormat="1" applyFont="1" applyBorder="1"/>
    <xf numFmtId="165" fontId="8" fillId="0" borderId="0" xfId="0" applyNumberFormat="1" applyFont="1" applyBorder="1"/>
    <xf numFmtId="37" fontId="8" fillId="0" borderId="0" xfId="0" applyNumberFormat="1" applyFont="1" applyBorder="1"/>
    <xf numFmtId="168" fontId="0" fillId="0" borderId="0" xfId="0" applyNumberFormat="1" applyBorder="1"/>
    <xf numFmtId="40" fontId="8" fillId="0" borderId="0" xfId="15" applyNumberFormat="1" applyFont="1" applyBorder="1"/>
    <xf numFmtId="14" fontId="8" fillId="0" borderId="0" xfId="15" applyNumberFormat="1" applyFont="1" applyBorder="1" applyAlignment="1">
      <alignment horizontal="center"/>
    </xf>
    <xf numFmtId="38" fontId="8" fillId="0" borderId="0" xfId="15" applyNumberFormat="1" applyFont="1" applyBorder="1"/>
    <xf numFmtId="40" fontId="0" fillId="0" borderId="0" xfId="15" applyNumberFormat="1" applyFont="1" applyBorder="1"/>
    <xf numFmtId="165" fontId="13" fillId="0" borderId="4" xfId="2" applyNumberFormat="1" applyFont="1" applyFill="1" applyBorder="1" applyAlignment="1">
      <alignment horizontal="right"/>
    </xf>
    <xf numFmtId="0" fontId="9" fillId="0" borderId="0" xfId="15" applyFont="1" applyFill="1" applyAlignment="1">
      <alignment horizontal="left"/>
    </xf>
    <xf numFmtId="0" fontId="0" fillId="0" borderId="0" xfId="0" applyAlignment="1">
      <alignment horizontal="left"/>
    </xf>
    <xf numFmtId="164" fontId="18" fillId="0" borderId="0" xfId="1" applyNumberFormat="1" applyFont="1" applyFill="1"/>
    <xf numFmtId="165" fontId="18" fillId="0" borderId="0" xfId="3" applyNumberFormat="1" applyFont="1" applyFill="1"/>
    <xf numFmtId="169" fontId="8" fillId="0" borderId="0" xfId="2" applyNumberFormat="1" applyFont="1" applyFill="1" applyBorder="1" applyAlignment="1">
      <alignment horizontal="right"/>
    </xf>
    <xf numFmtId="43" fontId="8" fillId="0" borderId="0" xfId="1" applyFont="1" applyFill="1" applyBorder="1" applyAlignment="1">
      <alignment horizontal="right"/>
    </xf>
    <xf numFmtId="169" fontId="18" fillId="0" borderId="0" xfId="3" applyNumberFormat="1" applyFont="1" applyFill="1"/>
    <xf numFmtId="43" fontId="18" fillId="0" borderId="0" xfId="3" applyNumberFormat="1" applyFont="1" applyFill="1"/>
    <xf numFmtId="0" fontId="16" fillId="0" borderId="0" xfId="0" applyFont="1" applyFill="1" applyAlignment="1">
      <alignment horizontal="left"/>
    </xf>
    <xf numFmtId="165" fontId="0" fillId="0" borderId="0" xfId="3" applyNumberFormat="1" applyFont="1" applyFill="1" applyBorder="1" applyAlignment="1">
      <alignment horizontal="right"/>
    </xf>
    <xf numFmtId="165" fontId="13" fillId="0" borderId="0" xfId="3" applyNumberFormat="1" applyFont="1" applyFill="1" applyBorder="1" applyAlignment="1">
      <alignment horizontal="center"/>
    </xf>
    <xf numFmtId="0" fontId="7" fillId="0" borderId="0" xfId="3" applyFill="1"/>
    <xf numFmtId="0" fontId="14" fillId="0" borderId="0" xfId="3" applyFont="1" applyFill="1" applyAlignment="1"/>
    <xf numFmtId="43" fontId="8" fillId="0" borderId="0" xfId="1" applyFont="1" applyFill="1" applyAlignment="1">
      <alignment horizontal="center"/>
    </xf>
    <xf numFmtId="43" fontId="13" fillId="0" borderId="1" xfId="1" applyFont="1" applyFill="1" applyBorder="1" applyAlignment="1">
      <alignment horizontal="right"/>
    </xf>
    <xf numFmtId="43" fontId="13" fillId="0" borderId="0" xfId="1" applyFont="1" applyFill="1" applyAlignment="1">
      <alignment horizontal="center"/>
    </xf>
    <xf numFmtId="165" fontId="7" fillId="0" borderId="0" xfId="3" applyNumberFormat="1" applyFill="1"/>
    <xf numFmtId="165" fontId="8" fillId="0" borderId="0" xfId="1" applyNumberFormat="1" applyFont="1" applyFill="1" applyAlignment="1">
      <alignment horizontal="center"/>
    </xf>
    <xf numFmtId="165" fontId="8" fillId="0" borderId="3" xfId="1" applyNumberFormat="1" applyFont="1" applyFill="1" applyBorder="1" applyAlignment="1">
      <alignment horizontal="right"/>
    </xf>
    <xf numFmtId="165" fontId="8" fillId="0" borderId="5" xfId="1" applyNumberFormat="1" applyFont="1" applyFill="1" applyBorder="1" applyAlignment="1">
      <alignment horizontal="right"/>
    </xf>
    <xf numFmtId="165" fontId="0" fillId="0" borderId="0" xfId="1" applyNumberFormat="1" applyFont="1" applyFill="1" applyAlignment="1"/>
    <xf numFmtId="165" fontId="8" fillId="0" borderId="0" xfId="1" applyNumberFormat="1" applyFont="1" applyFill="1" applyAlignment="1"/>
    <xf numFmtId="165" fontId="8" fillId="0" borderId="0" xfId="1" applyNumberFormat="1" applyFont="1" applyFill="1" applyBorder="1" applyAlignment="1"/>
    <xf numFmtId="165" fontId="13" fillId="0" borderId="1" xfId="1" applyNumberFormat="1" applyFont="1" applyFill="1" applyBorder="1" applyAlignment="1"/>
    <xf numFmtId="165" fontId="13" fillId="0" borderId="0" xfId="1" applyNumberFormat="1" applyFont="1" applyFill="1" applyBorder="1" applyAlignment="1"/>
    <xf numFmtId="165" fontId="13" fillId="0" borderId="0" xfId="1" applyNumberFormat="1" applyFont="1" applyFill="1" applyAlignment="1"/>
    <xf numFmtId="165" fontId="8" fillId="0" borderId="3" xfId="1" applyNumberFormat="1" applyFont="1" applyFill="1" applyBorder="1" applyAlignment="1"/>
    <xf numFmtId="165" fontId="13" fillId="0" borderId="2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13" fillId="0" borderId="0" xfId="1" applyNumberFormat="1" applyFont="1" applyFill="1" applyAlignment="1"/>
    <xf numFmtId="164" fontId="8" fillId="0" borderId="0" xfId="1" applyNumberFormat="1" applyFont="1" applyFill="1" applyBorder="1" applyAlignment="1"/>
    <xf numFmtId="164" fontId="8" fillId="0" borderId="0" xfId="1" applyNumberFormat="1" applyFont="1" applyFill="1" applyAlignment="1"/>
    <xf numFmtId="164" fontId="28" fillId="0" borderId="0" xfId="1" applyNumberFormat="1" applyFont="1" applyFill="1" applyAlignment="1"/>
    <xf numFmtId="164" fontId="11" fillId="0" borderId="0" xfId="1" applyNumberFormat="1" applyFont="1" applyFill="1" applyAlignment="1"/>
    <xf numFmtId="10" fontId="0" fillId="0" borderId="0" xfId="12" applyNumberFormat="1" applyFont="1" applyFill="1" applyBorder="1"/>
    <xf numFmtId="43" fontId="13" fillId="0" borderId="0" xfId="0" applyNumberFormat="1" applyFont="1" applyFill="1" applyBorder="1"/>
    <xf numFmtId="165" fontId="0" fillId="0" borderId="0" xfId="8" applyNumberFormat="1" applyFont="1" applyFill="1" applyBorder="1" applyAlignment="1">
      <alignment horizontal="right"/>
    </xf>
    <xf numFmtId="43" fontId="0" fillId="0" borderId="0" xfId="1" applyFont="1" applyFill="1" applyBorder="1"/>
    <xf numFmtId="40" fontId="0" fillId="0" borderId="0" xfId="0" applyNumberFormat="1" applyFont="1" applyFill="1" applyBorder="1"/>
    <xf numFmtId="164" fontId="8" fillId="0" borderId="0" xfId="3" applyNumberFormat="1" applyFont="1" applyFill="1" applyBorder="1" applyAlignment="1">
      <alignment horizontal="right"/>
    </xf>
    <xf numFmtId="164" fontId="0" fillId="0" borderId="0" xfId="3" applyNumberFormat="1" applyFont="1" applyFill="1" applyBorder="1" applyAlignment="1">
      <alignment horizontal="right"/>
    </xf>
    <xf numFmtId="165" fontId="13" fillId="0" borderId="3" xfId="2" applyNumberFormat="1" applyFont="1" applyFill="1" applyBorder="1" applyAlignment="1">
      <alignment horizontal="right"/>
    </xf>
    <xf numFmtId="165" fontId="0" fillId="0" borderId="0" xfId="1" applyNumberFormat="1" applyFont="1" applyFill="1"/>
    <xf numFmtId="164" fontId="8" fillId="0" borderId="0" xfId="1" applyNumberFormat="1" applyFont="1" applyFill="1"/>
    <xf numFmtId="0" fontId="9" fillId="0" borderId="0" xfId="0" applyFont="1" applyFill="1" applyAlignment="1">
      <alignment horizontal="left"/>
    </xf>
    <xf numFmtId="0" fontId="18" fillId="0" borderId="0" xfId="3" applyFont="1" applyFill="1" applyAlignment="1">
      <alignment horizontal="center"/>
    </xf>
    <xf numFmtId="0" fontId="9" fillId="0" borderId="0" xfId="3" applyFont="1" applyFill="1" applyAlignment="1">
      <alignment horizontal="left"/>
    </xf>
    <xf numFmtId="0" fontId="13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13" fillId="0" borderId="0" xfId="15" applyFont="1" applyFill="1" applyAlignment="1">
      <alignment horizontal="left"/>
    </xf>
    <xf numFmtId="0" fontId="16" fillId="0" borderId="0" xfId="15" applyFont="1" applyFill="1" applyAlignment="1">
      <alignment horizontal="center"/>
    </xf>
    <xf numFmtId="165" fontId="13" fillId="0" borderId="0" xfId="15" applyNumberFormat="1" applyFont="1" applyFill="1" applyBorder="1" applyAlignment="1">
      <alignment horizontal="right"/>
    </xf>
    <xf numFmtId="165" fontId="13" fillId="0" borderId="0" xfId="16" applyNumberFormat="1" applyFont="1" applyFill="1" applyBorder="1" applyAlignment="1">
      <alignment horizontal="right"/>
    </xf>
    <xf numFmtId="0" fontId="0" fillId="0" borderId="0" xfId="0" applyFill="1" applyBorder="1"/>
    <xf numFmtId="0" fontId="13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165" fontId="13" fillId="0" borderId="1" xfId="3" applyNumberFormat="1" applyFont="1" applyFill="1" applyBorder="1" applyAlignment="1">
      <alignment horizontal="center"/>
    </xf>
    <xf numFmtId="165" fontId="13" fillId="0" borderId="2" xfId="3" applyNumberFormat="1" applyFont="1" applyFill="1" applyBorder="1" applyAlignment="1">
      <alignment horizontal="center"/>
    </xf>
    <xf numFmtId="0" fontId="14" fillId="0" borderId="0" xfId="3" applyNumberFormat="1" applyFont="1" applyFill="1" applyAlignment="1">
      <alignment horizontal="left"/>
    </xf>
    <xf numFmtId="0" fontId="12" fillId="0" borderId="0" xfId="3" applyFont="1" applyFill="1" applyAlignment="1">
      <alignment horizontal="center"/>
    </xf>
    <xf numFmtId="0" fontId="24" fillId="0" borderId="0" xfId="3" applyFont="1" applyFill="1" applyAlignment="1">
      <alignment horizontal="center"/>
    </xf>
    <xf numFmtId="165" fontId="14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165" fontId="13" fillId="0" borderId="5" xfId="3" applyNumberFormat="1" applyFont="1" applyFill="1" applyBorder="1" applyAlignment="1">
      <alignment horizontal="right"/>
    </xf>
    <xf numFmtId="0" fontId="13" fillId="0" borderId="0" xfId="3" applyFont="1" applyFill="1" applyBorder="1" applyAlignment="1">
      <alignment horizontal="left"/>
    </xf>
    <xf numFmtId="0" fontId="9" fillId="0" borderId="0" xfId="3" applyFont="1" applyFill="1" applyAlignment="1">
      <alignment horizontal="left"/>
    </xf>
    <xf numFmtId="0" fontId="14" fillId="0" borderId="0" xfId="3" applyFont="1" applyFill="1" applyAlignment="1">
      <alignment horizontal="center"/>
    </xf>
    <xf numFmtId="0" fontId="16" fillId="0" borderId="0" xfId="3" applyFont="1" applyAlignment="1">
      <alignment horizontal="left"/>
    </xf>
    <xf numFmtId="164" fontId="8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/>
    <xf numFmtId="164" fontId="8" fillId="0" borderId="3" xfId="1" applyNumberFormat="1" applyFont="1" applyFill="1" applyBorder="1" applyAlignment="1">
      <alignment horizontal="right"/>
    </xf>
    <xf numFmtId="164" fontId="18" fillId="0" borderId="0" xfId="3" applyNumberFormat="1" applyFont="1" applyFill="1"/>
    <xf numFmtId="165" fontId="8" fillId="0" borderId="0" xfId="0" applyNumberFormat="1" applyFont="1" applyAlignment="1">
      <alignment horizontal="right"/>
    </xf>
    <xf numFmtId="37" fontId="8" fillId="0" borderId="0" xfId="1" applyNumberFormat="1" applyFont="1" applyFill="1" applyAlignment="1">
      <alignment horizontal="right"/>
    </xf>
    <xf numFmtId="0" fontId="14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173" fontId="0" fillId="0" borderId="2" xfId="0" applyNumberFormat="1" applyFont="1" applyFill="1" applyBorder="1"/>
    <xf numFmtId="0" fontId="16" fillId="0" borderId="0" xfId="3" applyFont="1" applyFill="1" applyBorder="1" applyAlignment="1">
      <alignment horizontal="left"/>
    </xf>
    <xf numFmtId="0" fontId="8" fillId="0" borderId="0" xfId="3" applyFont="1" applyFill="1" applyBorder="1" applyAlignment="1">
      <alignment horizontal="left"/>
    </xf>
    <xf numFmtId="164" fontId="8" fillId="0" borderId="0" xfId="2" applyNumberFormat="1" applyFont="1" applyFill="1" applyBorder="1" applyAlignment="1">
      <alignment horizontal="right"/>
    </xf>
    <xf numFmtId="0" fontId="14" fillId="0" borderId="0" xfId="3" applyFont="1" applyFill="1" applyAlignment="1">
      <alignment horizontal="center"/>
    </xf>
    <xf numFmtId="0" fontId="13" fillId="0" borderId="0" xfId="18" applyFont="1"/>
    <xf numFmtId="0" fontId="8" fillId="0" borderId="0" xfId="18" applyFont="1"/>
    <xf numFmtId="0" fontId="9" fillId="0" borderId="0" xfId="18" applyFont="1" applyAlignment="1">
      <alignment horizontal="left"/>
    </xf>
    <xf numFmtId="167" fontId="8" fillId="0" borderId="0" xfId="18" applyNumberFormat="1" applyFont="1"/>
    <xf numFmtId="40" fontId="8" fillId="0" borderId="0" xfId="18" applyNumberFormat="1" applyFont="1"/>
    <xf numFmtId="0" fontId="9" fillId="0" borderId="0" xfId="18" applyFont="1"/>
    <xf numFmtId="0" fontId="13" fillId="0" borderId="0" xfId="18" applyFont="1" applyAlignment="1">
      <alignment horizontal="left"/>
    </xf>
    <xf numFmtId="0" fontId="13" fillId="0" borderId="0" xfId="19" applyFont="1"/>
    <xf numFmtId="49" fontId="8" fillId="0" borderId="0" xfId="19" applyNumberFormat="1" applyFont="1" applyAlignment="1">
      <alignment horizontal="center"/>
    </xf>
    <xf numFmtId="49" fontId="0" fillId="0" borderId="0" xfId="19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4" fillId="0" borderId="0" xfId="18" applyFont="1" applyAlignment="1">
      <alignment horizontal="center"/>
    </xf>
    <xf numFmtId="0" fontId="16" fillId="0" borderId="0" xfId="18" applyFont="1"/>
    <xf numFmtId="164" fontId="26" fillId="0" borderId="0" xfId="18" applyNumberFormat="1" applyFont="1" applyAlignment="1">
      <alignment horizontal="center"/>
    </xf>
    <xf numFmtId="43" fontId="8" fillId="0" borderId="0" xfId="18" applyNumberFormat="1" applyFont="1"/>
    <xf numFmtId="43" fontId="18" fillId="0" borderId="0" xfId="18" applyNumberFormat="1" applyFont="1"/>
    <xf numFmtId="0" fontId="0" fillId="0" borderId="0" xfId="18" applyFont="1"/>
    <xf numFmtId="0" fontId="14" fillId="0" borderId="0" xfId="18" applyFont="1"/>
    <xf numFmtId="165" fontId="8" fillId="0" borderId="0" xfId="18" applyNumberFormat="1" applyFont="1"/>
    <xf numFmtId="0" fontId="0" fillId="0" borderId="0" xfId="0" quotePrefix="1" applyAlignment="1">
      <alignment horizontal="left"/>
    </xf>
    <xf numFmtId="39" fontId="8" fillId="0" borderId="0" xfId="18" applyNumberFormat="1" applyFont="1"/>
    <xf numFmtId="37" fontId="8" fillId="0" borderId="0" xfId="18" applyNumberFormat="1" applyFont="1"/>
    <xf numFmtId="164" fontId="8" fillId="0" borderId="0" xfId="18" applyNumberFormat="1" applyFont="1"/>
    <xf numFmtId="0" fontId="25" fillId="0" borderId="0" xfId="18" applyFont="1"/>
    <xf numFmtId="0" fontId="27" fillId="0" borderId="0" xfId="18" applyFont="1"/>
    <xf numFmtId="0" fontId="34" fillId="0" borderId="0" xfId="18" applyFont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vertical="center" wrapText="1"/>
    </xf>
    <xf numFmtId="3" fontId="8" fillId="0" borderId="0" xfId="0" applyNumberFormat="1" applyFont="1" applyAlignment="1">
      <alignment horizontal="justify" vertical="center" wrapText="1"/>
    </xf>
    <xf numFmtId="173" fontId="0" fillId="0" borderId="6" xfId="0" applyNumberFormat="1" applyFont="1" applyFill="1" applyBorder="1"/>
    <xf numFmtId="0" fontId="0" fillId="0" borderId="0" xfId="18" applyFont="1" applyFill="1"/>
    <xf numFmtId="0" fontId="8" fillId="0" borderId="0" xfId="18" applyFont="1" applyFill="1"/>
    <xf numFmtId="0" fontId="14" fillId="0" borderId="0" xfId="18" applyFont="1" applyAlignment="1">
      <alignment horizontal="center"/>
    </xf>
    <xf numFmtId="165" fontId="18" fillId="0" borderId="0" xfId="12" applyNumberFormat="1" applyFont="1" applyFill="1" applyBorder="1"/>
    <xf numFmtId="0" fontId="9" fillId="0" borderId="0" xfId="0" applyFont="1" applyFill="1" applyAlignment="1">
      <alignment horizontal="left"/>
    </xf>
    <xf numFmtId="0" fontId="18" fillId="0" borderId="0" xfId="3" applyFont="1" applyFill="1" applyAlignment="1">
      <alignment horizontal="center"/>
    </xf>
    <xf numFmtId="0" fontId="9" fillId="0" borderId="0" xfId="3" applyFont="1" applyFill="1" applyAlignment="1">
      <alignment horizontal="left"/>
    </xf>
    <xf numFmtId="0" fontId="13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0" fontId="18" fillId="0" borderId="0" xfId="3" applyFont="1" applyFill="1" applyAlignment="1">
      <alignment horizontal="center"/>
    </xf>
    <xf numFmtId="0" fontId="13" fillId="0" borderId="0" xfId="3" applyFont="1" applyFill="1" applyAlignment="1">
      <alignment horizontal="center"/>
    </xf>
    <xf numFmtId="0" fontId="14" fillId="0" borderId="0" xfId="3" applyFont="1" applyFill="1" applyBorder="1" applyAlignment="1">
      <alignment horizontal="center"/>
    </xf>
    <xf numFmtId="0" fontId="13" fillId="0" borderId="0" xfId="15" applyFont="1" applyAlignment="1">
      <alignment horizontal="center"/>
    </xf>
    <xf numFmtId="0" fontId="18" fillId="0" borderId="0" xfId="15" applyFont="1" applyAlignment="1">
      <alignment horizontal="center"/>
    </xf>
    <xf numFmtId="0" fontId="14" fillId="0" borderId="0" xfId="15" applyFont="1" applyAlignment="1">
      <alignment horizontal="center"/>
    </xf>
    <xf numFmtId="0" fontId="9" fillId="0" borderId="0" xfId="3" applyFont="1" applyFill="1" applyAlignment="1">
      <alignment horizontal="left"/>
    </xf>
    <xf numFmtId="0" fontId="13" fillId="0" borderId="0" xfId="3" applyFont="1" applyFill="1" applyBorder="1" applyAlignment="1">
      <alignment horizontal="center"/>
    </xf>
    <xf numFmtId="0" fontId="0" fillId="0" borderId="0" xfId="3" applyFont="1" applyFill="1" applyBorder="1" applyAlignment="1">
      <alignment horizontal="center"/>
    </xf>
    <xf numFmtId="0" fontId="14" fillId="0" borderId="0" xfId="3" applyFont="1" applyFill="1" applyAlignment="1">
      <alignment horizontal="center"/>
    </xf>
    <xf numFmtId="0" fontId="0" fillId="0" borderId="3" xfId="3" applyFont="1" applyFill="1" applyBorder="1" applyAlignment="1">
      <alignment horizontal="center"/>
    </xf>
    <xf numFmtId="0" fontId="18" fillId="0" borderId="0" xfId="19" applyFont="1" applyAlignment="1">
      <alignment horizontal="center"/>
    </xf>
    <xf numFmtId="0" fontId="14" fillId="0" borderId="0" xfId="18" applyFont="1" applyAlignment="1">
      <alignment horizontal="center"/>
    </xf>
    <xf numFmtId="0" fontId="9" fillId="0" borderId="0" xfId="0" applyFont="1" applyAlignment="1">
      <alignment horizontal="left"/>
    </xf>
    <xf numFmtId="0" fontId="13" fillId="0" borderId="0" xfId="18" applyFont="1" applyAlignment="1">
      <alignment horizontal="center"/>
    </xf>
  </cellXfs>
  <cellStyles count="20">
    <cellStyle name="Comma" xfId="1" builtinId="3"/>
    <cellStyle name="Comma 4" xfId="2" xr:uid="{00000000-0005-0000-0000-000001000000}"/>
    <cellStyle name="Comma 4 2" xfId="5" xr:uid="{00000000-0005-0000-0000-000002000000}"/>
    <cellStyle name="Comma 4 2 2" xfId="10" xr:uid="{00000000-0005-0000-0000-000003000000}"/>
    <cellStyle name="Comma 4 3" xfId="7" xr:uid="{00000000-0005-0000-0000-000004000000}"/>
    <cellStyle name="Comma 4 4" xfId="16" xr:uid="{BE7D0B78-F96B-4ACD-B38D-41B13BBA155C}"/>
    <cellStyle name="Normal" xfId="0" builtinId="0"/>
    <cellStyle name="Normal 2" xfId="3" xr:uid="{00000000-0005-0000-0000-000006000000}"/>
    <cellStyle name="Normal 2 2" xfId="4" xr:uid="{00000000-0005-0000-0000-000007000000}"/>
    <cellStyle name="Normal 2 2 2" xfId="9" xr:uid="{00000000-0005-0000-0000-000008000000}"/>
    <cellStyle name="Normal 2 3" xfId="6" xr:uid="{00000000-0005-0000-0000-000009000000}"/>
    <cellStyle name="Normal 2 3 2" xfId="11" xr:uid="{00000000-0005-0000-0000-00000A000000}"/>
    <cellStyle name="Normal 2 3 3" xfId="17" xr:uid="{5F63C239-D3B2-473D-8771-7B7CDEBBB23F}"/>
    <cellStyle name="Normal 2 3 3 2" xfId="19" xr:uid="{DDD73A5B-E647-465F-B8B8-F0D2B3524920}"/>
    <cellStyle name="Normal 2 3 4" xfId="18" xr:uid="{C0B28153-7C48-47BF-A631-68A80A7C73AF}"/>
    <cellStyle name="Normal 2 4" xfId="8" xr:uid="{00000000-0005-0000-0000-00000B000000}"/>
    <cellStyle name="Normal 2 5" xfId="15" xr:uid="{B4E13683-067D-4D19-A3A6-31908EF07268}"/>
    <cellStyle name="Normal 3 2 5" xfId="14" xr:uid="{00000000-0005-0000-0000-00000C000000}"/>
    <cellStyle name="Normal 381 3" xfId="13" xr:uid="{00000000-0005-0000-0000-00000D000000}"/>
    <cellStyle name="Percent" xfId="12" builtinId="5"/>
  </cellStyles>
  <dxfs count="0"/>
  <tableStyles count="0" defaultTableStyle="TableStyleMedium2" defaultPivotStyle="PivotStyleLight16"/>
  <colors>
    <mruColors>
      <color rgb="FFCCECFF"/>
      <color rgb="FFFF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3"/>
  <sheetViews>
    <sheetView tabSelected="1" topLeftCell="A85" zoomScale="85" zoomScaleNormal="85" zoomScaleSheetLayoutView="100" workbookViewId="0">
      <selection activeCell="A98" sqref="A98"/>
    </sheetView>
  </sheetViews>
  <sheetFormatPr defaultColWidth="9.125" defaultRowHeight="23.55" customHeight="1" x14ac:dyDescent="0.55000000000000004"/>
  <cols>
    <col min="1" max="1" width="58.875" style="1" customWidth="1"/>
    <col min="2" max="2" width="9.25" style="6" customWidth="1"/>
    <col min="3" max="3" width="2.75" style="49" customWidth="1"/>
    <col min="4" max="4" width="14.75" style="49" customWidth="1"/>
    <col min="5" max="5" width="2.75" style="49" customWidth="1"/>
    <col min="6" max="6" width="14.75" style="49" customWidth="1"/>
    <col min="7" max="7" width="2.75" style="458" customWidth="1"/>
    <col min="8" max="8" width="16" style="49" hidden="1" customWidth="1"/>
    <col min="9" max="9" width="14.75" style="49" customWidth="1"/>
    <col min="10" max="10" width="1.625" style="49" customWidth="1"/>
    <col min="11" max="11" width="14.75" style="49" customWidth="1"/>
    <col min="12" max="12" width="18.375" style="1" hidden="1" customWidth="1"/>
    <col min="13" max="14" width="0" style="1" hidden="1" customWidth="1"/>
    <col min="15" max="15" width="11.25" style="1" bestFit="1" customWidth="1"/>
    <col min="16" max="16" width="14.5" style="1" customWidth="1"/>
    <col min="17" max="16384" width="9.125" style="1"/>
  </cols>
  <sheetData>
    <row r="1" spans="1:16" ht="23.4" customHeight="1" x14ac:dyDescent="0.6">
      <c r="A1" s="549" t="s">
        <v>179</v>
      </c>
      <c r="B1" s="549"/>
      <c r="C1" s="549"/>
      <c r="D1" s="549"/>
      <c r="E1" s="549"/>
      <c r="F1" s="549"/>
      <c r="G1" s="549"/>
      <c r="H1" s="549"/>
      <c r="I1" s="464"/>
      <c r="J1" s="464"/>
      <c r="K1" s="464"/>
    </row>
    <row r="2" spans="1:16" ht="23.4" customHeight="1" x14ac:dyDescent="0.6">
      <c r="A2" s="549" t="s">
        <v>1</v>
      </c>
      <c r="B2" s="549"/>
      <c r="C2" s="549"/>
      <c r="D2" s="549"/>
      <c r="E2" s="549"/>
      <c r="F2" s="549"/>
      <c r="G2" s="549"/>
      <c r="H2" s="549"/>
      <c r="I2" s="464"/>
      <c r="J2" s="464"/>
      <c r="K2" s="464"/>
    </row>
    <row r="3" spans="1:16" ht="23.55" customHeight="1" x14ac:dyDescent="0.6">
      <c r="A3" s="315"/>
      <c r="B3" s="2"/>
      <c r="C3" s="1"/>
      <c r="D3" s="1"/>
      <c r="E3" s="1"/>
      <c r="F3" s="1"/>
      <c r="G3" s="3"/>
      <c r="H3" s="1"/>
      <c r="I3" s="1"/>
      <c r="J3" s="1"/>
      <c r="K3" s="1"/>
    </row>
    <row r="4" spans="1:16" ht="23.55" customHeight="1" x14ac:dyDescent="0.6">
      <c r="A4" s="315"/>
      <c r="B4" s="4"/>
      <c r="C4" s="4"/>
      <c r="D4" s="547" t="s">
        <v>2</v>
      </c>
      <c r="E4" s="547"/>
      <c r="F4" s="547"/>
      <c r="G4" s="547"/>
      <c r="H4" s="547"/>
      <c r="I4" s="547" t="s">
        <v>3</v>
      </c>
      <c r="J4" s="547"/>
      <c r="K4" s="547"/>
    </row>
    <row r="5" spans="1:16" ht="23.55" customHeight="1" x14ac:dyDescent="0.55000000000000004">
      <c r="C5" s="6"/>
      <c r="D5" s="7" t="s">
        <v>144</v>
      </c>
      <c r="E5" s="99"/>
      <c r="F5" s="7" t="s">
        <v>4</v>
      </c>
      <c r="G5" s="316"/>
      <c r="H5" s="7" t="s">
        <v>5</v>
      </c>
      <c r="I5" s="7" t="s">
        <v>144</v>
      </c>
      <c r="J5" s="99"/>
      <c r="K5" s="7" t="s">
        <v>4</v>
      </c>
    </row>
    <row r="6" spans="1:16" ht="23.55" customHeight="1" x14ac:dyDescent="0.6">
      <c r="A6" s="9" t="s">
        <v>6</v>
      </c>
      <c r="B6" s="10" t="s">
        <v>7</v>
      </c>
      <c r="C6" s="11"/>
      <c r="D6" s="11">
        <v>2564</v>
      </c>
      <c r="E6" s="11"/>
      <c r="F6" s="11">
        <v>2563</v>
      </c>
      <c r="G6" s="12"/>
      <c r="H6" s="11">
        <v>2560</v>
      </c>
      <c r="I6" s="11">
        <v>2564</v>
      </c>
      <c r="J6" s="11"/>
      <c r="K6" s="11">
        <v>2563</v>
      </c>
    </row>
    <row r="7" spans="1:16" ht="23.55" customHeight="1" x14ac:dyDescent="0.6">
      <c r="A7" s="9"/>
      <c r="B7" s="10"/>
      <c r="C7" s="11"/>
      <c r="D7" s="7" t="s">
        <v>8</v>
      </c>
      <c r="E7" s="11"/>
      <c r="F7" s="14"/>
      <c r="G7" s="12"/>
      <c r="H7" s="11"/>
      <c r="I7" s="7" t="s">
        <v>8</v>
      </c>
      <c r="J7" s="11"/>
      <c r="K7" s="14"/>
    </row>
    <row r="8" spans="1:16" ht="23.55" customHeight="1" x14ac:dyDescent="0.55000000000000004">
      <c r="C8" s="6"/>
      <c r="D8" s="548" t="s">
        <v>10</v>
      </c>
      <c r="E8" s="548"/>
      <c r="F8" s="548"/>
      <c r="G8" s="548"/>
      <c r="H8" s="548"/>
      <c r="I8" s="548"/>
      <c r="J8" s="548"/>
      <c r="K8" s="548"/>
    </row>
    <row r="9" spans="1:16" s="3" customFormat="1" ht="23.55" customHeight="1" x14ac:dyDescent="0.6">
      <c r="A9" s="15" t="s">
        <v>11</v>
      </c>
      <c r="B9" s="6"/>
      <c r="C9" s="16"/>
      <c r="D9" s="16"/>
      <c r="E9" s="16"/>
      <c r="F9" s="16"/>
      <c r="G9" s="16"/>
      <c r="H9" s="16"/>
      <c r="I9" s="16"/>
      <c r="J9" s="16"/>
      <c r="K9" s="16"/>
    </row>
    <row r="10" spans="1:16" s="3" customFormat="1" ht="23.55" customHeight="1" x14ac:dyDescent="0.55000000000000004">
      <c r="A10" s="17" t="s">
        <v>12</v>
      </c>
      <c r="B10" s="18"/>
      <c r="C10" s="19"/>
      <c r="D10" s="19">
        <v>452254</v>
      </c>
      <c r="E10" s="19"/>
      <c r="F10" s="19">
        <v>93444</v>
      </c>
      <c r="G10" s="21"/>
      <c r="H10" s="20"/>
      <c r="I10" s="19">
        <v>70424</v>
      </c>
      <c r="J10" s="20"/>
      <c r="K10" s="19">
        <v>66801</v>
      </c>
      <c r="L10" s="36"/>
      <c r="M10" s="310"/>
      <c r="P10" s="35"/>
    </row>
    <row r="11" spans="1:16" s="3" customFormat="1" ht="23.55" customHeight="1" x14ac:dyDescent="0.55000000000000004">
      <c r="A11" s="24" t="s">
        <v>13</v>
      </c>
      <c r="B11" s="18" t="s">
        <v>190</v>
      </c>
      <c r="C11" s="19"/>
      <c r="D11" s="19">
        <v>278675</v>
      </c>
      <c r="E11" s="19"/>
      <c r="F11" s="19">
        <v>58970</v>
      </c>
      <c r="G11" s="21"/>
      <c r="H11" s="20"/>
      <c r="I11" s="19">
        <v>21559</v>
      </c>
      <c r="J11" s="20"/>
      <c r="K11" s="19">
        <v>33029</v>
      </c>
      <c r="L11" s="36"/>
      <c r="M11" s="310"/>
      <c r="P11" s="35"/>
    </row>
    <row r="12" spans="1:16" s="3" customFormat="1" ht="23.55" customHeight="1" x14ac:dyDescent="0.55000000000000004">
      <c r="A12" s="24" t="s">
        <v>14</v>
      </c>
      <c r="B12" s="18">
        <v>5</v>
      </c>
      <c r="C12" s="19"/>
      <c r="D12" s="19">
        <v>90167</v>
      </c>
      <c r="E12" s="19"/>
      <c r="F12" s="19">
        <v>118596</v>
      </c>
      <c r="G12" s="21"/>
      <c r="H12" s="20"/>
      <c r="I12" s="19">
        <v>89371</v>
      </c>
      <c r="J12" s="20"/>
      <c r="K12" s="19">
        <v>118596</v>
      </c>
      <c r="L12" s="36"/>
      <c r="M12" s="310"/>
      <c r="O12" s="35"/>
      <c r="P12" s="35"/>
    </row>
    <row r="13" spans="1:16" s="3" customFormat="1" ht="23.55" customHeight="1" x14ac:dyDescent="0.55000000000000004">
      <c r="A13" s="25" t="s">
        <v>15</v>
      </c>
      <c r="B13" s="18">
        <v>3</v>
      </c>
      <c r="C13" s="26"/>
      <c r="D13" s="19">
        <v>1120953</v>
      </c>
      <c r="E13" s="26"/>
      <c r="F13" s="19">
        <v>44875</v>
      </c>
      <c r="G13" s="21"/>
      <c r="H13" s="20"/>
      <c r="I13" s="19">
        <v>23647</v>
      </c>
      <c r="J13" s="20"/>
      <c r="K13" s="19">
        <v>18113</v>
      </c>
      <c r="L13" s="36">
        <f>ROUND(I13/1000,0)</f>
        <v>24</v>
      </c>
      <c r="M13" s="310"/>
      <c r="N13" s="36">
        <f>ROUND(K13/1000,0)</f>
        <v>18</v>
      </c>
      <c r="O13" s="35"/>
      <c r="P13" s="35"/>
    </row>
    <row r="14" spans="1:16" s="3" customFormat="1" ht="23.55" customHeight="1" x14ac:dyDescent="0.55000000000000004">
      <c r="A14" s="25" t="s">
        <v>145</v>
      </c>
      <c r="B14" s="18">
        <v>3</v>
      </c>
      <c r="C14" s="26"/>
      <c r="D14" s="27">
        <v>3000</v>
      </c>
      <c r="E14" s="26"/>
      <c r="F14" s="19">
        <v>0</v>
      </c>
      <c r="G14" s="21"/>
      <c r="H14" s="20"/>
      <c r="I14" s="19">
        <v>90105</v>
      </c>
      <c r="J14" s="20"/>
      <c r="K14" s="19">
        <v>0</v>
      </c>
      <c r="L14" s="36"/>
      <c r="M14" s="310"/>
      <c r="P14" s="35"/>
    </row>
    <row r="15" spans="1:16" s="3" customFormat="1" ht="23.55" customHeight="1" x14ac:dyDescent="0.55000000000000004">
      <c r="A15" s="421" t="s">
        <v>215</v>
      </c>
      <c r="B15" s="18">
        <v>3</v>
      </c>
      <c r="C15" s="26"/>
      <c r="D15" s="27">
        <v>0</v>
      </c>
      <c r="E15" s="26"/>
      <c r="F15" s="19">
        <v>0</v>
      </c>
      <c r="G15" s="21"/>
      <c r="H15" s="20"/>
      <c r="I15" s="19">
        <v>56640</v>
      </c>
      <c r="J15" s="20"/>
      <c r="K15" s="19">
        <v>28320</v>
      </c>
      <c r="L15" s="36"/>
      <c r="M15" s="310"/>
      <c r="P15" s="35"/>
    </row>
    <row r="16" spans="1:16" s="3" customFormat="1" ht="23.55" customHeight="1" x14ac:dyDescent="0.55000000000000004">
      <c r="A16" s="25" t="s">
        <v>16</v>
      </c>
      <c r="B16" s="18"/>
      <c r="C16" s="27"/>
      <c r="D16" s="19">
        <v>150906</v>
      </c>
      <c r="E16" s="27"/>
      <c r="F16" s="19">
        <v>108362</v>
      </c>
      <c r="G16" s="21"/>
      <c r="H16" s="20"/>
      <c r="I16" s="19">
        <v>519</v>
      </c>
      <c r="J16" s="20"/>
      <c r="K16" s="19">
        <v>182</v>
      </c>
      <c r="L16" s="36"/>
      <c r="M16" s="310"/>
      <c r="P16" s="35"/>
    </row>
    <row r="17" spans="1:16" s="3" customFormat="1" ht="23.55" customHeight="1" x14ac:dyDescent="0.55000000000000004">
      <c r="A17" s="25" t="s">
        <v>216</v>
      </c>
      <c r="B17" s="18"/>
      <c r="C17" s="27"/>
      <c r="D17" s="19">
        <v>0</v>
      </c>
      <c r="E17" s="27"/>
      <c r="F17" s="19">
        <v>220000</v>
      </c>
      <c r="G17" s="21"/>
      <c r="H17" s="20"/>
      <c r="I17" s="19">
        <v>0</v>
      </c>
      <c r="J17" s="20"/>
      <c r="K17" s="19">
        <v>200000</v>
      </c>
      <c r="L17" s="36"/>
      <c r="M17" s="310"/>
      <c r="P17" s="35"/>
    </row>
    <row r="18" spans="1:16" s="3" customFormat="1" ht="23.55" customHeight="1" x14ac:dyDescent="0.55000000000000004">
      <c r="A18" s="25" t="s">
        <v>17</v>
      </c>
      <c r="B18" s="18"/>
      <c r="C18" s="19"/>
      <c r="D18" s="19">
        <v>64630</v>
      </c>
      <c r="E18" s="19"/>
      <c r="F18" s="19">
        <v>49108</v>
      </c>
      <c r="G18" s="21"/>
      <c r="H18" s="20"/>
      <c r="I18" s="20">
        <v>7554</v>
      </c>
      <c r="J18" s="20"/>
      <c r="K18" s="19">
        <v>5580</v>
      </c>
      <c r="L18" s="36"/>
      <c r="M18" s="310"/>
      <c r="O18" s="35"/>
      <c r="P18" s="35"/>
    </row>
    <row r="19" spans="1:16" s="33" customFormat="1" ht="23.55" customHeight="1" x14ac:dyDescent="0.6">
      <c r="A19" s="28" t="s">
        <v>18</v>
      </c>
      <c r="B19" s="29"/>
      <c r="C19" s="31"/>
      <c r="D19" s="30">
        <f>SUM(D10:D18)</f>
        <v>2160585</v>
      </c>
      <c r="E19" s="31"/>
      <c r="F19" s="30">
        <f>SUM(F10:F18)</f>
        <v>693355</v>
      </c>
      <c r="G19" s="31"/>
      <c r="H19" s="30">
        <f>SUM(H10:H18)</f>
        <v>0</v>
      </c>
      <c r="I19" s="30">
        <f>SUM(I10:I18)</f>
        <v>359819</v>
      </c>
      <c r="J19" s="31"/>
      <c r="K19" s="30">
        <f>SUM(K10:K18)</f>
        <v>470621</v>
      </c>
      <c r="O19" s="150"/>
      <c r="P19" s="457"/>
    </row>
    <row r="20" spans="1:16" s="3" customFormat="1" ht="23.55" customHeight="1" x14ac:dyDescent="0.6">
      <c r="A20" s="28"/>
      <c r="B20" s="18"/>
      <c r="C20" s="148"/>
      <c r="D20" s="317"/>
      <c r="E20" s="148"/>
      <c r="F20" s="148"/>
      <c r="G20" s="148"/>
      <c r="H20" s="148"/>
      <c r="I20" s="35"/>
      <c r="J20" s="35"/>
      <c r="K20" s="35"/>
      <c r="P20" s="35"/>
    </row>
    <row r="21" spans="1:16" s="3" customFormat="1" ht="23.55" customHeight="1" x14ac:dyDescent="0.6">
      <c r="A21" s="15" t="s">
        <v>19</v>
      </c>
      <c r="B21" s="18"/>
      <c r="C21" s="148"/>
      <c r="D21" s="148"/>
      <c r="E21" s="148"/>
      <c r="F21" s="148"/>
      <c r="G21" s="148"/>
      <c r="H21" s="148"/>
      <c r="I21" s="148"/>
      <c r="J21" s="148"/>
      <c r="K21" s="148"/>
      <c r="P21" s="35"/>
    </row>
    <row r="22" spans="1:16" s="3" customFormat="1" ht="23.55" customHeight="1" x14ac:dyDescent="0.55000000000000004">
      <c r="A22" s="37" t="s">
        <v>20</v>
      </c>
      <c r="B22" s="18">
        <v>5</v>
      </c>
      <c r="C22" s="38"/>
      <c r="D22" s="19">
        <v>57523</v>
      </c>
      <c r="E22" s="38"/>
      <c r="F22" s="19">
        <v>133979</v>
      </c>
      <c r="G22" s="21"/>
      <c r="H22" s="20"/>
      <c r="I22" s="19">
        <v>57436</v>
      </c>
      <c r="J22" s="20"/>
      <c r="K22" s="19">
        <v>133979</v>
      </c>
      <c r="M22" s="310"/>
      <c r="P22" s="35"/>
    </row>
    <row r="23" spans="1:16" s="3" customFormat="1" ht="23.55" customHeight="1" x14ac:dyDescent="0.55000000000000004">
      <c r="A23" s="37" t="s">
        <v>22</v>
      </c>
      <c r="B23" s="18">
        <v>6</v>
      </c>
      <c r="C23" s="148"/>
      <c r="D23" s="27">
        <v>0</v>
      </c>
      <c r="E23" s="148"/>
      <c r="F23" s="19">
        <v>0</v>
      </c>
      <c r="G23" s="21"/>
      <c r="H23" s="20"/>
      <c r="I23" s="19">
        <v>3007531</v>
      </c>
      <c r="J23" s="20"/>
      <c r="K23" s="19">
        <v>506659</v>
      </c>
      <c r="M23" s="310"/>
      <c r="P23" s="35"/>
    </row>
    <row r="24" spans="1:16" s="3" customFormat="1" ht="23.55" customHeight="1" x14ac:dyDescent="0.55000000000000004">
      <c r="A24" s="37" t="s">
        <v>232</v>
      </c>
      <c r="B24" s="18">
        <v>6</v>
      </c>
      <c r="C24" s="148"/>
      <c r="D24" s="27">
        <v>6867</v>
      </c>
      <c r="E24" s="148"/>
      <c r="F24" s="19">
        <v>0</v>
      </c>
      <c r="G24" s="21"/>
      <c r="H24" s="20"/>
      <c r="I24" s="19">
        <v>6250</v>
      </c>
      <c r="J24" s="20"/>
      <c r="K24" s="19">
        <v>0</v>
      </c>
      <c r="M24" s="310"/>
      <c r="P24" s="35"/>
    </row>
    <row r="25" spans="1:16" s="3" customFormat="1" ht="23.55" customHeight="1" x14ac:dyDescent="0.55000000000000004">
      <c r="A25" s="37" t="s">
        <v>206</v>
      </c>
      <c r="B25" s="18">
        <v>3</v>
      </c>
      <c r="C25" s="148"/>
      <c r="D25" s="27">
        <v>0</v>
      </c>
      <c r="E25" s="148"/>
      <c r="F25" s="19">
        <v>0</v>
      </c>
      <c r="G25" s="21"/>
      <c r="H25" s="20"/>
      <c r="I25" s="27">
        <v>83026</v>
      </c>
      <c r="J25" s="20"/>
      <c r="K25" s="19">
        <v>134946</v>
      </c>
      <c r="M25" s="310"/>
      <c r="P25" s="35"/>
    </row>
    <row r="26" spans="1:16" s="3" customFormat="1" ht="23.55" customHeight="1" x14ac:dyDescent="0.55000000000000004">
      <c r="A26" s="37" t="s">
        <v>283</v>
      </c>
      <c r="B26" s="18">
        <v>7</v>
      </c>
      <c r="C26" s="148"/>
      <c r="D26" s="19">
        <v>1863308</v>
      </c>
      <c r="E26" s="148"/>
      <c r="F26" s="19">
        <v>1133069</v>
      </c>
      <c r="G26" s="21"/>
      <c r="H26" s="20"/>
      <c r="I26" s="19">
        <v>517130</v>
      </c>
      <c r="J26" s="20"/>
      <c r="K26" s="19">
        <v>542245</v>
      </c>
      <c r="M26" s="310"/>
      <c r="P26" s="35"/>
    </row>
    <row r="27" spans="1:16" s="3" customFormat="1" ht="23.55" customHeight="1" x14ac:dyDescent="0.55000000000000004">
      <c r="A27" s="37" t="s">
        <v>163</v>
      </c>
      <c r="B27" s="18"/>
      <c r="C27" s="148"/>
      <c r="D27" s="19">
        <v>212065</v>
      </c>
      <c r="E27" s="148"/>
      <c r="F27" s="19">
        <v>207198</v>
      </c>
      <c r="G27" s="21"/>
      <c r="H27" s="20"/>
      <c r="I27" s="19">
        <v>212065</v>
      </c>
      <c r="J27" s="20"/>
      <c r="K27" s="19">
        <v>207198</v>
      </c>
      <c r="M27" s="310"/>
      <c r="O27" s="454"/>
      <c r="P27" s="35"/>
    </row>
    <row r="28" spans="1:16" s="3" customFormat="1" ht="23.55" customHeight="1" x14ac:dyDescent="0.55000000000000004">
      <c r="A28" s="37" t="s">
        <v>162</v>
      </c>
      <c r="B28" s="18"/>
      <c r="C28" s="148"/>
      <c r="D28" s="27">
        <v>88644</v>
      </c>
      <c r="E28" s="148"/>
      <c r="F28" s="19">
        <v>75877</v>
      </c>
      <c r="G28" s="21"/>
      <c r="H28" s="20"/>
      <c r="I28" s="19">
        <v>87699</v>
      </c>
      <c r="J28" s="20"/>
      <c r="K28" s="19">
        <v>75877</v>
      </c>
      <c r="M28" s="310"/>
      <c r="P28" s="35"/>
    </row>
    <row r="29" spans="1:16" s="3" customFormat="1" ht="23.55" customHeight="1" x14ac:dyDescent="0.55000000000000004">
      <c r="A29" s="37" t="s">
        <v>200</v>
      </c>
      <c r="B29" s="18"/>
      <c r="C29" s="148"/>
      <c r="D29" s="496">
        <v>250459</v>
      </c>
      <c r="E29" s="148"/>
      <c r="F29" s="19">
        <v>237397</v>
      </c>
      <c r="G29" s="21"/>
      <c r="H29" s="20"/>
      <c r="I29" s="19">
        <v>27728</v>
      </c>
      <c r="J29" s="20"/>
      <c r="K29" s="19">
        <v>34477</v>
      </c>
      <c r="M29" s="310"/>
      <c r="O29" s="454"/>
      <c r="P29" s="35"/>
    </row>
    <row r="30" spans="1:16" s="3" customFormat="1" ht="23.55" customHeight="1" x14ac:dyDescent="0.55000000000000004">
      <c r="A30" s="37" t="s">
        <v>252</v>
      </c>
      <c r="B30" s="18">
        <v>2</v>
      </c>
      <c r="C30" s="148"/>
      <c r="D30" s="19">
        <v>1184371</v>
      </c>
      <c r="E30" s="148"/>
      <c r="F30" s="27">
        <v>0</v>
      </c>
      <c r="G30" s="21"/>
      <c r="H30" s="20"/>
      <c r="I30" s="19">
        <v>0</v>
      </c>
      <c r="J30" s="20"/>
      <c r="K30" s="19">
        <v>0</v>
      </c>
      <c r="M30" s="310"/>
      <c r="O30" s="454"/>
      <c r="P30" s="35"/>
    </row>
    <row r="31" spans="1:16" s="3" customFormat="1" ht="23.55" customHeight="1" x14ac:dyDescent="0.55000000000000004">
      <c r="A31" s="37" t="s">
        <v>262</v>
      </c>
      <c r="B31" s="18"/>
      <c r="C31" s="148"/>
      <c r="D31" s="19">
        <v>298423</v>
      </c>
      <c r="E31" s="148"/>
      <c r="F31" s="19">
        <v>163075</v>
      </c>
      <c r="G31" s="21"/>
      <c r="H31" s="20"/>
      <c r="I31" s="19">
        <v>123734</v>
      </c>
      <c r="J31" s="20"/>
      <c r="K31" s="19">
        <v>71951</v>
      </c>
      <c r="M31" s="310"/>
      <c r="P31" s="35"/>
    </row>
    <row r="32" spans="1:16" s="3" customFormat="1" ht="23.55" customHeight="1" x14ac:dyDescent="0.55000000000000004">
      <c r="A32" s="37" t="s">
        <v>25</v>
      </c>
      <c r="B32" s="18"/>
      <c r="C32" s="148"/>
      <c r="D32" s="19">
        <v>119659</v>
      </c>
      <c r="E32" s="148"/>
      <c r="F32" s="19">
        <v>78015</v>
      </c>
      <c r="G32" s="21"/>
      <c r="H32" s="20"/>
      <c r="I32" s="27">
        <v>67334</v>
      </c>
      <c r="J32" s="20"/>
      <c r="K32" s="19">
        <v>60320</v>
      </c>
      <c r="M32" s="310"/>
      <c r="P32" s="35"/>
    </row>
    <row r="33" spans="1:16" s="3" customFormat="1" ht="23.55" customHeight="1" x14ac:dyDescent="0.55000000000000004">
      <c r="A33" s="37" t="s">
        <v>217</v>
      </c>
      <c r="B33" s="18"/>
      <c r="C33" s="38"/>
      <c r="D33" s="19">
        <v>11302</v>
      </c>
      <c r="E33" s="38"/>
      <c r="F33" s="19">
        <v>11306</v>
      </c>
      <c r="G33" s="21"/>
      <c r="H33" s="20"/>
      <c r="I33" s="19">
        <v>6901</v>
      </c>
      <c r="J33" s="20"/>
      <c r="K33" s="19">
        <v>6900</v>
      </c>
      <c r="M33" s="310"/>
      <c r="P33" s="35"/>
    </row>
    <row r="34" spans="1:16" s="3" customFormat="1" ht="23.55" customHeight="1" x14ac:dyDescent="0.55000000000000004">
      <c r="A34" s="25" t="s">
        <v>26</v>
      </c>
      <c r="B34" s="18"/>
      <c r="C34" s="149"/>
      <c r="D34" s="19">
        <v>38400</v>
      </c>
      <c r="E34" s="149"/>
      <c r="F34" s="19">
        <v>39187</v>
      </c>
      <c r="G34" s="21"/>
      <c r="H34" s="20"/>
      <c r="I34" s="19">
        <v>3377</v>
      </c>
      <c r="J34" s="20"/>
      <c r="K34" s="19">
        <v>3388</v>
      </c>
      <c r="M34" s="310"/>
      <c r="O34" s="35"/>
      <c r="P34" s="35"/>
    </row>
    <row r="35" spans="1:16" s="33" customFormat="1" ht="23.55" customHeight="1" x14ac:dyDescent="0.6">
      <c r="A35" s="28" t="s">
        <v>27</v>
      </c>
      <c r="B35" s="41"/>
      <c r="C35" s="150"/>
      <c r="D35" s="42">
        <f>SUM(D22:D34)</f>
        <v>4131021</v>
      </c>
      <c r="E35" s="150"/>
      <c r="F35" s="42">
        <f>SUM(F22:F34)</f>
        <v>2079103</v>
      </c>
      <c r="G35" s="150"/>
      <c r="H35" s="42">
        <f>SUM(H22:H34)</f>
        <v>0</v>
      </c>
      <c r="I35" s="42">
        <f>SUM(I22:I34)</f>
        <v>4200211</v>
      </c>
      <c r="J35" s="150"/>
      <c r="K35" s="42">
        <f>SUM(K22:K34)</f>
        <v>1777940</v>
      </c>
      <c r="P35" s="35"/>
    </row>
    <row r="36" spans="1:16" s="3" customFormat="1" ht="22.95" customHeight="1" x14ac:dyDescent="0.55000000000000004">
      <c r="A36" s="1"/>
      <c r="B36" s="6"/>
      <c r="C36" s="148"/>
      <c r="D36" s="148"/>
      <c r="E36" s="148"/>
      <c r="F36" s="148"/>
      <c r="G36" s="148"/>
      <c r="H36" s="148"/>
      <c r="I36" s="148"/>
      <c r="J36" s="148"/>
      <c r="K36" s="148"/>
      <c r="P36" s="35"/>
    </row>
    <row r="37" spans="1:16" s="33" customFormat="1" ht="23.55" customHeight="1" thickBot="1" x14ac:dyDescent="0.65">
      <c r="A37" s="28" t="s">
        <v>28</v>
      </c>
      <c r="B37" s="41"/>
      <c r="C37" s="31"/>
      <c r="D37" s="43">
        <f>+D19+D35</f>
        <v>6291606</v>
      </c>
      <c r="E37" s="31"/>
      <c r="F37" s="43">
        <f>+F19+F35</f>
        <v>2772458</v>
      </c>
      <c r="G37" s="31"/>
      <c r="H37" s="43">
        <f>+H19+H35</f>
        <v>0</v>
      </c>
      <c r="I37" s="43">
        <f>+I19+I35</f>
        <v>4560030</v>
      </c>
      <c r="J37" s="31"/>
      <c r="K37" s="43">
        <f>+K19+K35</f>
        <v>2248561</v>
      </c>
      <c r="O37" s="455"/>
      <c r="P37" s="35"/>
    </row>
    <row r="38" spans="1:16" s="33" customFormat="1" ht="16.05" customHeight="1" thickTop="1" x14ac:dyDescent="0.6">
      <c r="A38" s="28"/>
      <c r="B38" s="41"/>
      <c r="C38" s="44"/>
      <c r="D38" s="44"/>
      <c r="E38" s="44"/>
      <c r="F38" s="44"/>
      <c r="G38" s="44"/>
      <c r="H38" s="44"/>
      <c r="I38" s="44"/>
      <c r="J38" s="44"/>
      <c r="K38" s="44"/>
      <c r="P38" s="35"/>
    </row>
    <row r="39" spans="1:16" ht="23.55" customHeight="1" x14ac:dyDescent="0.6">
      <c r="A39" s="549" t="s">
        <v>179</v>
      </c>
      <c r="B39" s="549"/>
      <c r="C39" s="549"/>
      <c r="D39" s="549"/>
      <c r="E39" s="549"/>
      <c r="F39" s="549"/>
      <c r="G39" s="549"/>
      <c r="H39" s="549"/>
      <c r="I39" s="464"/>
      <c r="J39" s="464"/>
      <c r="K39" s="464"/>
      <c r="P39" s="35"/>
    </row>
    <row r="40" spans="1:16" ht="23.55" customHeight="1" x14ac:dyDescent="0.6">
      <c r="A40" s="549" t="s">
        <v>1</v>
      </c>
      <c r="B40" s="549"/>
      <c r="C40" s="549"/>
      <c r="D40" s="549"/>
      <c r="E40" s="549"/>
      <c r="F40" s="549"/>
      <c r="G40" s="549"/>
      <c r="H40" s="549"/>
      <c r="I40" s="464"/>
      <c r="J40" s="464"/>
      <c r="K40" s="464"/>
      <c r="P40" s="35"/>
    </row>
    <row r="41" spans="1:16" ht="23.55" customHeight="1" x14ac:dyDescent="0.55000000000000004">
      <c r="C41" s="45"/>
      <c r="D41" s="45"/>
      <c r="E41" s="45"/>
      <c r="F41" s="45"/>
      <c r="G41" s="45"/>
      <c r="H41" s="45"/>
      <c r="I41" s="45"/>
      <c r="J41" s="45"/>
      <c r="K41" s="45"/>
      <c r="P41" s="35"/>
    </row>
    <row r="42" spans="1:16" ht="23.55" customHeight="1" x14ac:dyDescent="0.6">
      <c r="A42" s="315"/>
      <c r="B42" s="41"/>
      <c r="C42" s="41"/>
      <c r="D42" s="547" t="s">
        <v>2</v>
      </c>
      <c r="E42" s="547"/>
      <c r="F42" s="547"/>
      <c r="G42" s="547"/>
      <c r="H42" s="547"/>
      <c r="I42" s="547" t="s">
        <v>3</v>
      </c>
      <c r="J42" s="547"/>
      <c r="K42" s="547"/>
      <c r="P42" s="35"/>
    </row>
    <row r="43" spans="1:16" ht="23.55" customHeight="1" x14ac:dyDescent="0.55000000000000004">
      <c r="C43" s="6"/>
      <c r="D43" s="7" t="s">
        <v>144</v>
      </c>
      <c r="E43" s="99"/>
      <c r="F43" s="7" t="s">
        <v>4</v>
      </c>
      <c r="G43" s="316"/>
      <c r="H43" s="7" t="s">
        <v>5</v>
      </c>
      <c r="I43" s="7" t="s">
        <v>144</v>
      </c>
      <c r="J43" s="99"/>
      <c r="K43" s="7" t="s">
        <v>4</v>
      </c>
      <c r="P43" s="35"/>
    </row>
    <row r="44" spans="1:16" ht="23.55" customHeight="1" x14ac:dyDescent="0.6">
      <c r="A44" s="9" t="s">
        <v>29</v>
      </c>
      <c r="B44" s="10" t="s">
        <v>7</v>
      </c>
      <c r="C44" s="11"/>
      <c r="D44" s="11">
        <v>2564</v>
      </c>
      <c r="E44" s="11"/>
      <c r="F44" s="11">
        <v>2563</v>
      </c>
      <c r="G44" s="12"/>
      <c r="H44" s="11">
        <v>2560</v>
      </c>
      <c r="I44" s="11">
        <v>2564</v>
      </c>
      <c r="J44" s="11"/>
      <c r="K44" s="11">
        <v>2563</v>
      </c>
      <c r="P44" s="35"/>
    </row>
    <row r="45" spans="1:16" ht="23.55" customHeight="1" x14ac:dyDescent="0.6">
      <c r="A45" s="9"/>
      <c r="B45" s="10"/>
      <c r="C45" s="11"/>
      <c r="D45" s="7" t="s">
        <v>8</v>
      </c>
      <c r="E45" s="11"/>
      <c r="F45" s="14"/>
      <c r="G45" s="12"/>
      <c r="H45" s="11"/>
      <c r="I45" s="7" t="s">
        <v>8</v>
      </c>
      <c r="J45" s="11"/>
      <c r="K45" s="14"/>
      <c r="P45" s="35"/>
    </row>
    <row r="46" spans="1:16" ht="23.55" customHeight="1" x14ac:dyDescent="0.6">
      <c r="A46" s="315"/>
      <c r="C46" s="6"/>
      <c r="D46" s="548" t="s">
        <v>10</v>
      </c>
      <c r="E46" s="548"/>
      <c r="F46" s="548"/>
      <c r="G46" s="548"/>
      <c r="H46" s="548"/>
      <c r="I46" s="548"/>
      <c r="J46" s="548"/>
      <c r="K46" s="548"/>
      <c r="P46" s="35"/>
    </row>
    <row r="47" spans="1:16" ht="23.55" customHeight="1" x14ac:dyDescent="0.6">
      <c r="A47" s="15" t="s">
        <v>30</v>
      </c>
      <c r="C47" s="16"/>
      <c r="D47" s="16"/>
      <c r="E47" s="16"/>
      <c r="F47" s="16"/>
      <c r="G47" s="16"/>
      <c r="H47" s="16"/>
      <c r="I47" s="16"/>
      <c r="J47" s="16"/>
      <c r="K47" s="16"/>
      <c r="O47" s="61"/>
      <c r="P47" s="35"/>
    </row>
    <row r="48" spans="1:16" ht="23.55" customHeight="1" x14ac:dyDescent="0.55000000000000004">
      <c r="A48" s="1" t="s">
        <v>181</v>
      </c>
      <c r="B48" s="6">
        <v>8</v>
      </c>
      <c r="C48" s="47"/>
      <c r="D48" s="19">
        <v>344011</v>
      </c>
      <c r="E48" s="148"/>
      <c r="F48" s="19">
        <v>241669</v>
      </c>
      <c r="G48" s="21"/>
      <c r="H48" s="20"/>
      <c r="I48" s="19">
        <v>100000</v>
      </c>
      <c r="J48" s="20"/>
      <c r="K48" s="19">
        <v>200000</v>
      </c>
      <c r="L48" s="147"/>
      <c r="M48" s="310"/>
      <c r="O48" s="61"/>
      <c r="P48" s="35"/>
    </row>
    <row r="49" spans="1:16" ht="23.55" customHeight="1" x14ac:dyDescent="0.55000000000000004">
      <c r="A49" s="151" t="s">
        <v>31</v>
      </c>
      <c r="B49" s="6">
        <v>3</v>
      </c>
      <c r="C49" s="47"/>
      <c r="D49" s="19">
        <v>216717</v>
      </c>
      <c r="E49" s="148"/>
      <c r="F49" s="19">
        <v>181618</v>
      </c>
      <c r="G49" s="21"/>
      <c r="H49" s="20"/>
      <c r="I49" s="19">
        <v>59181</v>
      </c>
      <c r="J49" s="20"/>
      <c r="K49" s="19">
        <v>98976</v>
      </c>
      <c r="L49" s="147"/>
      <c r="M49" s="310"/>
      <c r="O49" s="314"/>
      <c r="P49" s="35"/>
    </row>
    <row r="50" spans="1:16" ht="23.55" customHeight="1" x14ac:dyDescent="0.55000000000000004">
      <c r="A50" s="25" t="s">
        <v>32</v>
      </c>
      <c r="B50" s="6">
        <v>3</v>
      </c>
      <c r="C50" s="152"/>
      <c r="D50" s="19">
        <v>1499134</v>
      </c>
      <c r="E50" s="148"/>
      <c r="F50" s="19">
        <v>108900</v>
      </c>
      <c r="G50" s="21"/>
      <c r="H50" s="20"/>
      <c r="I50" s="19">
        <v>1054771</v>
      </c>
      <c r="J50" s="20"/>
      <c r="K50" s="19">
        <v>29551</v>
      </c>
      <c r="L50" s="147"/>
      <c r="M50" s="310"/>
      <c r="P50" s="35"/>
    </row>
    <row r="51" spans="1:16" ht="23.55" customHeight="1" x14ac:dyDescent="0.55000000000000004">
      <c r="A51" s="151" t="s">
        <v>182</v>
      </c>
      <c r="B51" s="6">
        <v>11</v>
      </c>
      <c r="C51" s="47"/>
      <c r="D51" s="19">
        <v>16577</v>
      </c>
      <c r="E51" s="148"/>
      <c r="F51" s="19">
        <v>46168</v>
      </c>
      <c r="G51" s="21"/>
      <c r="H51" s="20"/>
      <c r="I51" s="19">
        <v>14231</v>
      </c>
      <c r="J51" s="20"/>
      <c r="K51" s="19">
        <v>46168</v>
      </c>
      <c r="L51" s="147"/>
      <c r="M51" s="310"/>
      <c r="P51" s="35"/>
    </row>
    <row r="52" spans="1:16" ht="23.55" customHeight="1" x14ac:dyDescent="0.55000000000000004">
      <c r="A52" s="25" t="s">
        <v>203</v>
      </c>
      <c r="B52" s="18">
        <v>8</v>
      </c>
      <c r="C52" s="152"/>
      <c r="D52" s="19">
        <v>175733</v>
      </c>
      <c r="E52" s="148"/>
      <c r="F52" s="19">
        <v>127007</v>
      </c>
      <c r="G52" s="21"/>
      <c r="H52" s="20"/>
      <c r="I52" s="19">
        <v>92436</v>
      </c>
      <c r="J52" s="20"/>
      <c r="K52" s="19">
        <v>59080</v>
      </c>
      <c r="L52" s="147"/>
      <c r="M52" s="310"/>
      <c r="P52" s="35"/>
    </row>
    <row r="53" spans="1:16" ht="23.55" customHeight="1" x14ac:dyDescent="0.55000000000000004">
      <c r="A53" s="1" t="s">
        <v>201</v>
      </c>
      <c r="C53" s="152"/>
      <c r="D53" s="19">
        <v>134510</v>
      </c>
      <c r="E53" s="148"/>
      <c r="F53" s="19">
        <v>111731</v>
      </c>
      <c r="G53" s="21"/>
      <c r="H53" s="20"/>
      <c r="I53" s="19">
        <v>11656</v>
      </c>
      <c r="J53" s="20"/>
      <c r="K53" s="19">
        <v>10592</v>
      </c>
      <c r="L53" s="147"/>
      <c r="M53" s="310"/>
      <c r="P53" s="35"/>
    </row>
    <row r="54" spans="1:16" ht="23.55" customHeight="1" x14ac:dyDescent="0.55000000000000004">
      <c r="A54" s="1" t="s">
        <v>33</v>
      </c>
      <c r="B54" s="6">
        <v>3</v>
      </c>
      <c r="C54" s="152"/>
      <c r="D54" s="19">
        <v>260000</v>
      </c>
      <c r="E54" s="148"/>
      <c r="F54" s="19">
        <v>0</v>
      </c>
      <c r="G54" s="21"/>
      <c r="H54" s="20"/>
      <c r="I54" s="19">
        <v>344014</v>
      </c>
      <c r="J54" s="20"/>
      <c r="K54" s="19">
        <v>63970</v>
      </c>
      <c r="L54" s="147"/>
      <c r="M54" s="310"/>
      <c r="P54" s="35"/>
    </row>
    <row r="55" spans="1:16" ht="23.55" customHeight="1" x14ac:dyDescent="0.55000000000000004">
      <c r="A55" s="151" t="s">
        <v>202</v>
      </c>
      <c r="C55" s="48"/>
      <c r="D55" s="19">
        <v>15387</v>
      </c>
      <c r="E55" s="148"/>
      <c r="F55" s="19">
        <v>17764</v>
      </c>
      <c r="G55" s="21"/>
      <c r="H55" s="20"/>
      <c r="I55" s="19">
        <v>8341</v>
      </c>
      <c r="J55" s="20"/>
      <c r="K55" s="19">
        <v>17764</v>
      </c>
      <c r="L55" s="147"/>
      <c r="M55" s="310"/>
      <c r="P55" s="35"/>
    </row>
    <row r="56" spans="1:16" ht="23.55" customHeight="1" x14ac:dyDescent="0.55000000000000004">
      <c r="A56" s="1" t="s">
        <v>37</v>
      </c>
      <c r="B56" s="18"/>
      <c r="C56" s="21"/>
      <c r="D56" s="19">
        <v>18517</v>
      </c>
      <c r="E56" s="148"/>
      <c r="F56" s="19">
        <v>7795</v>
      </c>
      <c r="G56" s="21"/>
      <c r="H56" s="20"/>
      <c r="I56" s="19">
        <v>3932</v>
      </c>
      <c r="J56" s="20"/>
      <c r="K56" s="19">
        <v>4082</v>
      </c>
      <c r="L56" s="147"/>
      <c r="M56" s="310"/>
      <c r="O56" s="35"/>
      <c r="P56" s="35"/>
    </row>
    <row r="57" spans="1:16" s="28" customFormat="1" ht="23.55" customHeight="1" x14ac:dyDescent="0.6">
      <c r="A57" s="28" t="s">
        <v>38</v>
      </c>
      <c r="B57" s="41"/>
      <c r="C57" s="51"/>
      <c r="D57" s="153">
        <f>SUM(D48:D56)</f>
        <v>2680586</v>
      </c>
      <c r="E57" s="51"/>
      <c r="F57" s="153">
        <f>SUM(F48:F56)</f>
        <v>842652</v>
      </c>
      <c r="G57" s="51"/>
      <c r="H57" s="153">
        <f>SUM(H48:H56)</f>
        <v>0</v>
      </c>
      <c r="I57" s="153">
        <f>SUM(I48:I56)</f>
        <v>1688562</v>
      </c>
      <c r="J57" s="51"/>
      <c r="K57" s="153">
        <f>SUM(K48:K56)</f>
        <v>530183</v>
      </c>
      <c r="P57" s="35"/>
    </row>
    <row r="58" spans="1:16" ht="23.55" customHeight="1" x14ac:dyDescent="0.55000000000000004">
      <c r="C58" s="48"/>
      <c r="D58" s="48"/>
      <c r="E58" s="48"/>
      <c r="F58" s="48"/>
      <c r="G58" s="48"/>
      <c r="H58" s="48"/>
      <c r="I58" s="48"/>
      <c r="J58" s="48"/>
      <c r="K58" s="48"/>
      <c r="P58" s="35"/>
    </row>
    <row r="59" spans="1:16" s="28" customFormat="1" ht="23.55" customHeight="1" x14ac:dyDescent="0.6">
      <c r="A59" s="15" t="s">
        <v>39</v>
      </c>
      <c r="C59" s="51"/>
      <c r="D59" s="51"/>
      <c r="E59" s="51"/>
      <c r="F59" s="51"/>
      <c r="G59" s="51"/>
      <c r="H59" s="51"/>
      <c r="I59" s="51"/>
      <c r="J59" s="51"/>
      <c r="K59" s="51"/>
      <c r="P59" s="35"/>
    </row>
    <row r="60" spans="1:16" s="28" customFormat="1" ht="23.55" customHeight="1" x14ac:dyDescent="0.6">
      <c r="A60" s="151" t="s">
        <v>147</v>
      </c>
      <c r="B60" s="6">
        <v>8</v>
      </c>
      <c r="C60" s="152"/>
      <c r="D60" s="19">
        <v>311752</v>
      </c>
      <c r="E60" s="148"/>
      <c r="F60" s="19">
        <v>127134</v>
      </c>
      <c r="G60" s="21"/>
      <c r="H60" s="20"/>
      <c r="I60" s="19">
        <v>215213</v>
      </c>
      <c r="J60" s="20"/>
      <c r="K60" s="19">
        <v>120786</v>
      </c>
      <c r="M60" s="310"/>
      <c r="P60" s="35"/>
    </row>
    <row r="61" spans="1:16" s="28" customFormat="1" ht="23.55" customHeight="1" x14ac:dyDescent="0.6">
      <c r="A61" s="151" t="s">
        <v>218</v>
      </c>
      <c r="B61" s="6"/>
      <c r="C61" s="152"/>
      <c r="D61" s="496">
        <v>209396</v>
      </c>
      <c r="E61" s="148"/>
      <c r="F61" s="19">
        <v>255321</v>
      </c>
      <c r="G61" s="21"/>
      <c r="H61" s="20"/>
      <c r="I61" s="19">
        <v>15494</v>
      </c>
      <c r="J61" s="20"/>
      <c r="K61" s="19">
        <v>22585</v>
      </c>
      <c r="M61" s="310"/>
      <c r="P61" s="35"/>
    </row>
    <row r="62" spans="1:16" s="28" customFormat="1" ht="23.55" customHeight="1" x14ac:dyDescent="0.6">
      <c r="A62" s="151" t="s">
        <v>263</v>
      </c>
      <c r="B62" s="6">
        <v>2</v>
      </c>
      <c r="C62" s="152"/>
      <c r="D62" s="19">
        <v>43571</v>
      </c>
      <c r="E62" s="148"/>
      <c r="F62" s="19">
        <v>0</v>
      </c>
      <c r="G62" s="21"/>
      <c r="H62" s="20"/>
      <c r="I62" s="19">
        <v>0</v>
      </c>
      <c r="J62" s="20"/>
      <c r="K62" s="19">
        <v>0</v>
      </c>
      <c r="M62" s="310"/>
      <c r="P62" s="35"/>
    </row>
    <row r="63" spans="1:16" s="28" customFormat="1" ht="23.55" customHeight="1" x14ac:dyDescent="0.6">
      <c r="A63" s="1" t="s">
        <v>164</v>
      </c>
      <c r="B63" s="6"/>
      <c r="C63" s="152"/>
      <c r="D63" s="19">
        <v>26897</v>
      </c>
      <c r="E63" s="148"/>
      <c r="F63" s="19">
        <v>6521</v>
      </c>
      <c r="G63" s="21"/>
      <c r="H63" s="20"/>
      <c r="I63" s="19">
        <v>5374</v>
      </c>
      <c r="J63" s="20"/>
      <c r="K63" s="19">
        <v>4148</v>
      </c>
      <c r="M63" s="310"/>
      <c r="P63" s="35"/>
    </row>
    <row r="64" spans="1:16" s="28" customFormat="1" ht="23.55" customHeight="1" x14ac:dyDescent="0.6">
      <c r="A64" s="1" t="s">
        <v>40</v>
      </c>
      <c r="B64" s="6"/>
      <c r="C64" s="152"/>
      <c r="D64" s="19">
        <v>4391</v>
      </c>
      <c r="E64" s="148"/>
      <c r="F64" s="19">
        <v>6731</v>
      </c>
      <c r="G64" s="21"/>
      <c r="H64" s="20"/>
      <c r="I64" s="19">
        <v>1672</v>
      </c>
      <c r="J64" s="20"/>
      <c r="K64" s="19">
        <v>4220</v>
      </c>
      <c r="M64" s="310"/>
      <c r="P64" s="35"/>
    </row>
    <row r="65" spans="1:15" s="28" customFormat="1" ht="23.55" customHeight="1" x14ac:dyDescent="0.6">
      <c r="A65" s="28" t="s">
        <v>41</v>
      </c>
      <c r="B65" s="41"/>
      <c r="C65" s="51"/>
      <c r="D65" s="153">
        <f>SUM(D60:D64)</f>
        <v>596007</v>
      </c>
      <c r="E65" s="51"/>
      <c r="F65" s="153">
        <f>SUM(F60:F64)</f>
        <v>395707</v>
      </c>
      <c r="G65" s="51"/>
      <c r="H65" s="153">
        <f>SUM(H61:H64)</f>
        <v>0</v>
      </c>
      <c r="I65" s="153">
        <f>SUM(I60:I64)</f>
        <v>237753</v>
      </c>
      <c r="J65" s="51"/>
      <c r="K65" s="153">
        <f>SUM(K60:K64)</f>
        <v>151739</v>
      </c>
    </row>
    <row r="66" spans="1:15" s="28" customFormat="1" ht="22.2" x14ac:dyDescent="0.6">
      <c r="B66" s="41"/>
      <c r="C66" s="51"/>
      <c r="D66" s="51"/>
      <c r="E66" s="51"/>
      <c r="F66" s="51"/>
      <c r="G66" s="51"/>
      <c r="H66" s="51"/>
      <c r="I66" s="51"/>
      <c r="J66" s="51"/>
      <c r="K66" s="51"/>
    </row>
    <row r="67" spans="1:15" s="28" customFormat="1" ht="23.55" customHeight="1" x14ac:dyDescent="0.6">
      <c r="A67" s="28" t="s">
        <v>42</v>
      </c>
      <c r="B67" s="41"/>
      <c r="C67" s="51"/>
      <c r="D67" s="55">
        <f>D57+D65</f>
        <v>3276593</v>
      </c>
      <c r="E67" s="51"/>
      <c r="F67" s="55">
        <f>F57+F65</f>
        <v>1238359</v>
      </c>
      <c r="G67" s="51"/>
      <c r="H67" s="55">
        <f>H57+H65</f>
        <v>0</v>
      </c>
      <c r="I67" s="55">
        <f>I57+I65</f>
        <v>1926315</v>
      </c>
      <c r="J67" s="51"/>
      <c r="K67" s="55">
        <f>K57+K65</f>
        <v>681922</v>
      </c>
    </row>
    <row r="68" spans="1:15" s="28" customFormat="1" ht="23.55" customHeight="1" x14ac:dyDescent="0.6">
      <c r="B68" s="41"/>
      <c r="C68" s="44"/>
      <c r="D68" s="44"/>
      <c r="E68" s="44"/>
      <c r="F68" s="44"/>
      <c r="G68" s="44"/>
      <c r="H68" s="44"/>
      <c r="I68" s="44"/>
      <c r="J68" s="44"/>
      <c r="K68" s="44"/>
    </row>
    <row r="69" spans="1:15" ht="23.55" customHeight="1" x14ac:dyDescent="0.6">
      <c r="A69" s="549" t="s">
        <v>179</v>
      </c>
      <c r="B69" s="549"/>
      <c r="C69" s="549"/>
      <c r="D69" s="549"/>
      <c r="E69" s="549"/>
      <c r="F69" s="549"/>
      <c r="G69" s="549"/>
      <c r="H69" s="549"/>
      <c r="I69" s="464"/>
      <c r="J69" s="464"/>
      <c r="K69" s="464"/>
    </row>
    <row r="70" spans="1:15" ht="23.55" customHeight="1" x14ac:dyDescent="0.6">
      <c r="A70" s="549" t="s">
        <v>1</v>
      </c>
      <c r="B70" s="549"/>
      <c r="C70" s="549"/>
      <c r="D70" s="549"/>
      <c r="E70" s="549"/>
      <c r="F70" s="549"/>
      <c r="G70" s="549"/>
      <c r="H70" s="549"/>
      <c r="I70" s="464"/>
      <c r="J70" s="464"/>
      <c r="K70" s="464"/>
    </row>
    <row r="71" spans="1:15" ht="23.55" customHeight="1" x14ac:dyDescent="0.55000000000000004">
      <c r="C71" s="45"/>
      <c r="D71" s="45"/>
      <c r="E71" s="45"/>
      <c r="F71" s="45"/>
      <c r="G71" s="45"/>
      <c r="H71" s="45"/>
      <c r="I71" s="45"/>
      <c r="J71" s="45"/>
      <c r="K71" s="45"/>
    </row>
    <row r="72" spans="1:15" ht="23.55" customHeight="1" x14ac:dyDescent="0.6">
      <c r="A72" s="315"/>
      <c r="B72" s="41"/>
      <c r="C72" s="41"/>
      <c r="D72" s="547" t="s">
        <v>2</v>
      </c>
      <c r="E72" s="547"/>
      <c r="F72" s="547"/>
      <c r="G72" s="547"/>
      <c r="H72" s="547"/>
      <c r="I72" s="547" t="s">
        <v>3</v>
      </c>
      <c r="J72" s="547"/>
      <c r="K72" s="547"/>
    </row>
    <row r="73" spans="1:15" ht="23.55" customHeight="1" x14ac:dyDescent="0.6">
      <c r="A73" s="9"/>
      <c r="B73" s="10"/>
      <c r="C73" s="10"/>
      <c r="D73" s="7" t="s">
        <v>144</v>
      </c>
      <c r="E73" s="99"/>
      <c r="F73" s="7" t="s">
        <v>4</v>
      </c>
      <c r="G73" s="316"/>
      <c r="H73" s="7" t="s">
        <v>5</v>
      </c>
      <c r="I73" s="7" t="s">
        <v>144</v>
      </c>
      <c r="J73" s="99"/>
      <c r="K73" s="7" t="s">
        <v>4</v>
      </c>
    </row>
    <row r="74" spans="1:15" ht="23.55" customHeight="1" x14ac:dyDescent="0.6">
      <c r="A74" s="9" t="s">
        <v>29</v>
      </c>
      <c r="B74" s="10" t="s">
        <v>7</v>
      </c>
      <c r="C74" s="11"/>
      <c r="D74" s="11">
        <v>2564</v>
      </c>
      <c r="E74" s="11"/>
      <c r="F74" s="11">
        <v>2563</v>
      </c>
      <c r="G74" s="12"/>
      <c r="H74" s="11">
        <v>2560</v>
      </c>
      <c r="I74" s="11">
        <v>2564</v>
      </c>
      <c r="J74" s="11"/>
      <c r="K74" s="11">
        <v>2563</v>
      </c>
    </row>
    <row r="75" spans="1:15" ht="23.55" customHeight="1" x14ac:dyDescent="0.6">
      <c r="A75" s="9"/>
      <c r="B75" s="10"/>
      <c r="C75" s="11"/>
      <c r="D75" s="7" t="s">
        <v>8</v>
      </c>
      <c r="E75" s="11"/>
      <c r="F75" s="14"/>
      <c r="G75" s="12"/>
      <c r="H75" s="11"/>
      <c r="I75" s="7" t="s">
        <v>8</v>
      </c>
      <c r="J75" s="11"/>
      <c r="K75" s="14"/>
    </row>
    <row r="76" spans="1:15" ht="23.55" customHeight="1" x14ac:dyDescent="0.6">
      <c r="A76" s="308"/>
      <c r="C76" s="6"/>
      <c r="D76" s="548" t="s">
        <v>10</v>
      </c>
      <c r="E76" s="548"/>
      <c r="F76" s="548"/>
      <c r="G76" s="548"/>
      <c r="H76" s="548"/>
      <c r="I76" s="548"/>
      <c r="J76" s="548"/>
      <c r="K76" s="548"/>
    </row>
    <row r="77" spans="1:15" ht="23.55" customHeight="1" x14ac:dyDescent="0.6">
      <c r="A77" s="15" t="s">
        <v>43</v>
      </c>
      <c r="C77" s="147"/>
      <c r="D77" s="147"/>
      <c r="E77" s="147"/>
      <c r="F77" s="147"/>
      <c r="G77" s="36"/>
      <c r="H77" s="147"/>
      <c r="I77" s="147"/>
      <c r="J77" s="147"/>
      <c r="K77" s="147"/>
      <c r="L77" s="56"/>
    </row>
    <row r="78" spans="1:15" ht="23.55" customHeight="1" x14ac:dyDescent="0.55000000000000004">
      <c r="A78" s="151" t="s">
        <v>44</v>
      </c>
      <c r="B78" s="6">
        <v>9</v>
      </c>
      <c r="C78" s="147"/>
      <c r="D78" s="147"/>
      <c r="E78" s="147"/>
      <c r="F78" s="147"/>
      <c r="G78" s="36"/>
      <c r="H78" s="147"/>
      <c r="I78" s="147"/>
      <c r="J78" s="147"/>
      <c r="K78" s="147"/>
      <c r="L78" s="56"/>
    </row>
    <row r="79" spans="1:15" ht="23.55" customHeight="1" thickBot="1" x14ac:dyDescent="0.6">
      <c r="A79" s="1" t="s">
        <v>45</v>
      </c>
      <c r="C79" s="149"/>
      <c r="D79" s="318">
        <v>1292250</v>
      </c>
      <c r="E79" s="148"/>
      <c r="F79" s="318">
        <v>1050000</v>
      </c>
      <c r="G79" s="21"/>
      <c r="H79" s="20" t="e">
        <v>#REF!</v>
      </c>
      <c r="I79" s="318">
        <v>1292250</v>
      </c>
      <c r="J79" s="20"/>
      <c r="K79" s="318">
        <v>1050000</v>
      </c>
    </row>
    <row r="80" spans="1:15" ht="23.55" customHeight="1" thickTop="1" x14ac:dyDescent="0.55000000000000004">
      <c r="A80" s="1" t="s">
        <v>46</v>
      </c>
      <c r="C80" s="149"/>
      <c r="D80" s="19">
        <v>1136505</v>
      </c>
      <c r="E80" s="148"/>
      <c r="F80" s="19">
        <v>1005000</v>
      </c>
      <c r="G80" s="21"/>
      <c r="H80" s="20" t="e">
        <v>#REF!</v>
      </c>
      <c r="I80" s="19">
        <v>1136505</v>
      </c>
      <c r="J80" s="20"/>
      <c r="K80" s="19">
        <v>1005000</v>
      </c>
      <c r="O80" s="61"/>
    </row>
    <row r="81" spans="1:15" ht="23.55" customHeight="1" x14ac:dyDescent="0.55000000000000004">
      <c r="A81" s="151" t="s">
        <v>47</v>
      </c>
      <c r="B81" s="6">
        <v>9</v>
      </c>
      <c r="C81" s="149"/>
      <c r="D81" s="19">
        <v>1259077</v>
      </c>
      <c r="E81" s="148"/>
      <c r="F81" s="19">
        <v>348597</v>
      </c>
      <c r="G81" s="21"/>
      <c r="H81" s="20" t="e">
        <v>#REF!</v>
      </c>
      <c r="I81" s="19">
        <v>1259077</v>
      </c>
      <c r="J81" s="20"/>
      <c r="K81" s="19">
        <v>348597</v>
      </c>
    </row>
    <row r="82" spans="1:15" ht="23.55" customHeight="1" x14ac:dyDescent="0.55000000000000004">
      <c r="A82" s="151" t="s">
        <v>49</v>
      </c>
      <c r="C82" s="148"/>
      <c r="D82" s="19">
        <v>-42012</v>
      </c>
      <c r="E82" s="148"/>
      <c r="F82" s="19">
        <v>-42012</v>
      </c>
      <c r="G82" s="21"/>
      <c r="H82" s="20" t="e">
        <v>#REF!</v>
      </c>
      <c r="I82" s="19">
        <v>0</v>
      </c>
      <c r="J82" s="20"/>
      <c r="K82" s="19">
        <v>0</v>
      </c>
    </row>
    <row r="83" spans="1:15" ht="23.55" customHeight="1" x14ac:dyDescent="0.55000000000000004">
      <c r="A83" s="151" t="s">
        <v>165</v>
      </c>
      <c r="B83" s="6">
        <v>10</v>
      </c>
      <c r="C83" s="148"/>
      <c r="D83" s="19">
        <v>12545</v>
      </c>
      <c r="E83" s="148"/>
      <c r="F83" s="19">
        <v>18010</v>
      </c>
      <c r="G83" s="21"/>
      <c r="H83" s="20" t="e">
        <v>#REF!</v>
      </c>
      <c r="I83" s="19">
        <v>12545</v>
      </c>
      <c r="J83" s="20"/>
      <c r="K83" s="19">
        <v>18010</v>
      </c>
    </row>
    <row r="84" spans="1:15" ht="23.55" customHeight="1" x14ac:dyDescent="0.55000000000000004">
      <c r="A84" s="151" t="s">
        <v>48</v>
      </c>
      <c r="C84" s="148"/>
      <c r="D84" s="19"/>
      <c r="E84" s="148"/>
      <c r="F84" s="19"/>
      <c r="G84" s="21"/>
      <c r="H84" s="20"/>
      <c r="I84" s="19"/>
      <c r="J84" s="20"/>
      <c r="K84" s="19"/>
    </row>
    <row r="85" spans="1:15" ht="23.55" customHeight="1" x14ac:dyDescent="0.55000000000000004">
      <c r="A85" s="151" t="s">
        <v>155</v>
      </c>
      <c r="C85" s="148"/>
      <c r="D85" s="19"/>
      <c r="E85" s="148"/>
      <c r="F85" s="19"/>
      <c r="G85" s="21"/>
      <c r="H85" s="20"/>
      <c r="I85" s="19"/>
      <c r="J85" s="20"/>
      <c r="K85" s="19"/>
    </row>
    <row r="86" spans="1:15" ht="23.55" customHeight="1" x14ac:dyDescent="0.55000000000000004">
      <c r="A86" s="151" t="s">
        <v>156</v>
      </c>
      <c r="C86" s="148"/>
      <c r="D86" s="19">
        <v>13800</v>
      </c>
      <c r="E86" s="148"/>
      <c r="F86" s="19">
        <v>13800</v>
      </c>
      <c r="G86" s="21"/>
      <c r="H86" s="20" t="e">
        <v>#REF!</v>
      </c>
      <c r="I86" s="19">
        <v>13800</v>
      </c>
      <c r="J86" s="20"/>
      <c r="K86" s="19">
        <v>13800</v>
      </c>
    </row>
    <row r="87" spans="1:15" ht="23.55" customHeight="1" x14ac:dyDescent="0.55000000000000004">
      <c r="A87" s="151" t="s">
        <v>150</v>
      </c>
      <c r="C87" s="148"/>
      <c r="D87" s="19">
        <v>192483</v>
      </c>
      <c r="E87" s="148"/>
      <c r="F87" s="19">
        <v>139465</v>
      </c>
      <c r="G87" s="21"/>
      <c r="H87" s="20" t="e">
        <v>#REF!</v>
      </c>
      <c r="I87" s="27">
        <f>238135-26347</f>
        <v>211788</v>
      </c>
      <c r="J87" s="20"/>
      <c r="K87" s="19">
        <v>181232</v>
      </c>
    </row>
    <row r="88" spans="1:15" ht="23.55" customHeight="1" x14ac:dyDescent="0.6">
      <c r="A88" s="28" t="s">
        <v>51</v>
      </c>
      <c r="C88" s="148"/>
      <c r="D88" s="319">
        <f>SUM(D80:D87)</f>
        <v>2572398</v>
      </c>
      <c r="E88" s="148"/>
      <c r="F88" s="319">
        <f>SUM(F80:F87)</f>
        <v>1482860</v>
      </c>
      <c r="G88" s="148"/>
      <c r="H88" s="319" t="e">
        <f>SUM(H80:H87)</f>
        <v>#REF!</v>
      </c>
      <c r="I88" s="319">
        <f>SUM(I80:I87)</f>
        <v>2633715</v>
      </c>
      <c r="J88" s="39"/>
      <c r="K88" s="319">
        <f>SUM(K80:K87)</f>
        <v>1566639</v>
      </c>
    </row>
    <row r="89" spans="1:15" ht="23.55" hidden="1" customHeight="1" x14ac:dyDescent="0.6">
      <c r="A89" s="1" t="s">
        <v>134</v>
      </c>
      <c r="C89" s="148"/>
      <c r="D89" s="150"/>
      <c r="E89" s="148"/>
      <c r="F89" s="150"/>
      <c r="G89" s="148"/>
      <c r="H89" s="150"/>
      <c r="I89" s="150"/>
      <c r="J89" s="39"/>
      <c r="K89" s="150"/>
    </row>
    <row r="90" spans="1:15" ht="23.55" hidden="1" customHeight="1" x14ac:dyDescent="0.55000000000000004">
      <c r="A90" s="1" t="s">
        <v>110</v>
      </c>
      <c r="C90" s="148"/>
      <c r="D90" s="148">
        <v>0</v>
      </c>
      <c r="E90" s="148"/>
      <c r="F90" s="40">
        <v>0</v>
      </c>
      <c r="G90" s="148"/>
      <c r="H90" s="39"/>
      <c r="I90" s="39">
        <v>0</v>
      </c>
      <c r="J90" s="39"/>
      <c r="K90" s="39">
        <v>0</v>
      </c>
    </row>
    <row r="91" spans="1:15" ht="23.55" customHeight="1" x14ac:dyDescent="0.55000000000000004">
      <c r="A91" s="60" t="s">
        <v>52</v>
      </c>
      <c r="B91" s="482"/>
      <c r="C91" s="148"/>
      <c r="D91" s="19">
        <v>442615</v>
      </c>
      <c r="E91" s="148"/>
      <c r="F91" s="19">
        <v>51239</v>
      </c>
      <c r="G91" s="21"/>
      <c r="H91" s="20" t="e">
        <v>#REF!</v>
      </c>
      <c r="I91" s="19">
        <v>0</v>
      </c>
      <c r="J91" s="20"/>
      <c r="K91" s="19">
        <v>0</v>
      </c>
    </row>
    <row r="92" spans="1:15" ht="23.55" customHeight="1" x14ac:dyDescent="0.6">
      <c r="A92" s="28" t="s">
        <v>53</v>
      </c>
      <c r="C92" s="150"/>
      <c r="D92" s="42">
        <f>SUM(D88:D91)</f>
        <v>3015013</v>
      </c>
      <c r="E92" s="150"/>
      <c r="F92" s="42">
        <f>SUM(F88,F90:F91)</f>
        <v>1534099</v>
      </c>
      <c r="G92" s="150"/>
      <c r="H92" s="42" t="e">
        <f>SUM(H88,H91)</f>
        <v>#REF!</v>
      </c>
      <c r="I92" s="42">
        <f>SUM(I88,I90:I91)</f>
        <v>2633715</v>
      </c>
      <c r="J92" s="150"/>
      <c r="K92" s="42">
        <f>SUM(K88,K90:K91)</f>
        <v>1566639</v>
      </c>
    </row>
    <row r="93" spans="1:15" ht="23.55" customHeight="1" x14ac:dyDescent="0.55000000000000004">
      <c r="C93" s="61"/>
      <c r="D93" s="61"/>
      <c r="E93" s="61"/>
      <c r="F93" s="61"/>
      <c r="G93" s="35"/>
      <c r="H93" s="61"/>
      <c r="I93" s="61"/>
      <c r="J93" s="61"/>
      <c r="K93" s="61"/>
    </row>
    <row r="94" spans="1:15" s="28" customFormat="1" ht="23.55" customHeight="1" thickBot="1" x14ac:dyDescent="0.65">
      <c r="A94" s="28" t="s">
        <v>54</v>
      </c>
      <c r="B94" s="41"/>
      <c r="C94" s="150"/>
      <c r="D94" s="62">
        <f>+D67+D92</f>
        <v>6291606</v>
      </c>
      <c r="E94" s="150"/>
      <c r="F94" s="62">
        <f>+F67+F92</f>
        <v>2772458</v>
      </c>
      <c r="G94" s="150"/>
      <c r="H94" s="62" t="e">
        <f>+H67+H92</f>
        <v>#REF!</v>
      </c>
      <c r="I94" s="62">
        <f>+I67+I92</f>
        <v>4560030</v>
      </c>
      <c r="J94" s="150"/>
      <c r="K94" s="62">
        <f>+K67+K92</f>
        <v>2248561</v>
      </c>
      <c r="L94" s="303"/>
      <c r="O94" s="63"/>
    </row>
    <row r="95" spans="1:15" s="64" customFormat="1" ht="13.5" customHeight="1" thickTop="1" x14ac:dyDescent="0.6">
      <c r="B95" s="65"/>
      <c r="C95" s="44"/>
      <c r="D95" s="44"/>
      <c r="E95" s="44"/>
      <c r="F95" s="44"/>
      <c r="G95" s="66"/>
      <c r="H95" s="44"/>
      <c r="I95" s="67"/>
      <c r="J95" s="67"/>
      <c r="K95" s="67"/>
    </row>
    <row r="96" spans="1:15" ht="23.55" customHeight="1" x14ac:dyDescent="0.55000000000000004">
      <c r="B96" s="1"/>
      <c r="C96" s="130"/>
      <c r="D96" s="130">
        <f>D94-D37</f>
        <v>0</v>
      </c>
      <c r="E96" s="130"/>
      <c r="F96" s="130">
        <f>F94-F37</f>
        <v>0</v>
      </c>
      <c r="G96" s="457"/>
      <c r="H96" s="130" t="e">
        <f>H94-H37</f>
        <v>#REF!</v>
      </c>
      <c r="I96" s="130">
        <f>I94-I37</f>
        <v>0</v>
      </c>
      <c r="J96" s="130"/>
      <c r="K96" s="130">
        <f>K94-K37</f>
        <v>0</v>
      </c>
    </row>
    <row r="97" spans="2:9" ht="23.55" customHeight="1" x14ac:dyDescent="0.55000000000000004">
      <c r="B97" s="1"/>
      <c r="I97" s="131"/>
    </row>
    <row r="98" spans="2:9" ht="23.55" customHeight="1" x14ac:dyDescent="0.55000000000000004">
      <c r="B98" s="1"/>
    </row>
    <row r="99" spans="2:9" ht="23.55" customHeight="1" x14ac:dyDescent="0.55000000000000004">
      <c r="B99" s="1"/>
    </row>
    <row r="100" spans="2:9" ht="23.55" customHeight="1" x14ac:dyDescent="0.55000000000000004">
      <c r="B100" s="1"/>
    </row>
    <row r="101" spans="2:9" ht="23.55" customHeight="1" x14ac:dyDescent="0.55000000000000004">
      <c r="B101" s="1"/>
    </row>
    <row r="102" spans="2:9" ht="23.55" customHeight="1" x14ac:dyDescent="0.55000000000000004">
      <c r="B102" s="1"/>
    </row>
    <row r="103" spans="2:9" ht="23.55" customHeight="1" x14ac:dyDescent="0.55000000000000004">
      <c r="B103" s="1"/>
    </row>
    <row r="104" spans="2:9" ht="23.55" customHeight="1" x14ac:dyDescent="0.55000000000000004">
      <c r="B104" s="1"/>
    </row>
    <row r="105" spans="2:9" ht="23.55" customHeight="1" x14ac:dyDescent="0.55000000000000004">
      <c r="B105" s="1"/>
    </row>
    <row r="106" spans="2:9" ht="23.55" customHeight="1" x14ac:dyDescent="0.55000000000000004">
      <c r="B106" s="1"/>
    </row>
    <row r="107" spans="2:9" ht="23.55" customHeight="1" x14ac:dyDescent="0.55000000000000004">
      <c r="B107" s="1"/>
    </row>
    <row r="108" spans="2:9" ht="23.55" customHeight="1" x14ac:dyDescent="0.55000000000000004">
      <c r="B108" s="1"/>
    </row>
    <row r="109" spans="2:9" ht="23.55" customHeight="1" x14ac:dyDescent="0.55000000000000004">
      <c r="B109" s="1"/>
    </row>
    <row r="110" spans="2:9" ht="23.55" customHeight="1" x14ac:dyDescent="0.55000000000000004">
      <c r="B110" s="1"/>
    </row>
    <row r="111" spans="2:9" ht="23.55" customHeight="1" x14ac:dyDescent="0.55000000000000004">
      <c r="B111" s="1"/>
    </row>
    <row r="112" spans="2:9" ht="23.55" customHeight="1" x14ac:dyDescent="0.55000000000000004">
      <c r="B112" s="1"/>
      <c r="C112" s="1"/>
      <c r="D112" s="1"/>
      <c r="E112" s="1"/>
      <c r="F112" s="1"/>
      <c r="G112" s="1"/>
      <c r="H112" s="1"/>
    </row>
    <row r="113" spans="2:8" ht="23.55" customHeight="1" x14ac:dyDescent="0.55000000000000004">
      <c r="B113" s="1"/>
      <c r="C113" s="1"/>
      <c r="D113" s="1"/>
      <c r="E113" s="1"/>
      <c r="F113" s="1"/>
      <c r="G113" s="1"/>
      <c r="H113" s="1"/>
    </row>
    <row r="114" spans="2:8" ht="23.55" customHeight="1" x14ac:dyDescent="0.55000000000000004">
      <c r="B114" s="1"/>
      <c r="C114" s="1"/>
      <c r="D114" s="1"/>
      <c r="E114" s="1"/>
      <c r="F114" s="1"/>
      <c r="G114" s="1"/>
      <c r="H114" s="1"/>
    </row>
    <row r="115" spans="2:8" ht="23.55" customHeight="1" x14ac:dyDescent="0.55000000000000004">
      <c r="B115" s="1"/>
      <c r="C115" s="1"/>
      <c r="D115" s="1"/>
      <c r="E115" s="1"/>
      <c r="F115" s="1"/>
      <c r="G115" s="1"/>
      <c r="H115" s="1"/>
    </row>
    <row r="116" spans="2:8" ht="23.55" customHeight="1" x14ac:dyDescent="0.55000000000000004">
      <c r="B116" s="1"/>
      <c r="C116" s="1"/>
      <c r="D116" s="1"/>
      <c r="E116" s="1"/>
      <c r="F116" s="1"/>
      <c r="G116" s="1"/>
      <c r="H116" s="1"/>
    </row>
    <row r="117" spans="2:8" ht="23.55" customHeight="1" x14ac:dyDescent="0.55000000000000004">
      <c r="B117" s="1"/>
      <c r="C117" s="1"/>
      <c r="D117" s="1"/>
      <c r="E117" s="1"/>
      <c r="F117" s="1"/>
      <c r="G117" s="1"/>
      <c r="H117" s="1"/>
    </row>
    <row r="118" spans="2:8" ht="23.55" customHeight="1" x14ac:dyDescent="0.55000000000000004">
      <c r="B118" s="1"/>
      <c r="C118" s="1"/>
      <c r="D118" s="1"/>
      <c r="E118" s="1"/>
      <c r="F118" s="1"/>
      <c r="G118" s="1"/>
      <c r="H118" s="1"/>
    </row>
    <row r="119" spans="2:8" ht="23.55" customHeight="1" x14ac:dyDescent="0.55000000000000004">
      <c r="B119" s="1"/>
      <c r="C119" s="1"/>
      <c r="D119" s="1"/>
      <c r="E119" s="1"/>
      <c r="F119" s="1"/>
      <c r="G119" s="1"/>
      <c r="H119" s="1"/>
    </row>
    <row r="120" spans="2:8" ht="23.55" customHeight="1" x14ac:dyDescent="0.55000000000000004">
      <c r="B120" s="1"/>
      <c r="C120" s="1"/>
      <c r="D120" s="1"/>
      <c r="E120" s="1"/>
      <c r="F120" s="1"/>
      <c r="G120" s="1"/>
      <c r="H120" s="1"/>
    </row>
    <row r="121" spans="2:8" ht="23.55" customHeight="1" x14ac:dyDescent="0.55000000000000004">
      <c r="B121" s="1"/>
      <c r="C121" s="1"/>
      <c r="D121" s="1"/>
      <c r="E121" s="1"/>
      <c r="F121" s="1"/>
      <c r="G121" s="1"/>
      <c r="H121" s="1"/>
    </row>
    <row r="122" spans="2:8" ht="23.55" customHeight="1" x14ac:dyDescent="0.55000000000000004">
      <c r="B122" s="1"/>
      <c r="C122" s="1"/>
      <c r="D122" s="1"/>
      <c r="E122" s="1"/>
      <c r="F122" s="1"/>
      <c r="G122" s="1"/>
      <c r="H122" s="1"/>
    </row>
    <row r="123" spans="2:8" ht="23.55" customHeight="1" x14ac:dyDescent="0.55000000000000004">
      <c r="B123" s="1"/>
      <c r="C123" s="1"/>
      <c r="D123" s="1"/>
      <c r="E123" s="1"/>
      <c r="F123" s="1"/>
      <c r="G123" s="1"/>
      <c r="H123" s="1"/>
    </row>
    <row r="124" spans="2:8" ht="23.55" customHeight="1" x14ac:dyDescent="0.55000000000000004">
      <c r="B124" s="1"/>
      <c r="C124" s="1"/>
      <c r="D124" s="1"/>
      <c r="E124" s="1"/>
      <c r="F124" s="1"/>
      <c r="G124" s="1"/>
      <c r="H124" s="1"/>
    </row>
    <row r="125" spans="2:8" ht="23.55" customHeight="1" x14ac:dyDescent="0.55000000000000004">
      <c r="B125" s="1"/>
      <c r="C125" s="1"/>
      <c r="D125" s="1"/>
      <c r="E125" s="1"/>
      <c r="F125" s="1"/>
      <c r="G125" s="1"/>
      <c r="H125" s="1"/>
    </row>
    <row r="126" spans="2:8" ht="23.55" customHeight="1" x14ac:dyDescent="0.55000000000000004">
      <c r="B126" s="1"/>
      <c r="C126" s="1"/>
      <c r="D126" s="1"/>
      <c r="E126" s="1"/>
      <c r="F126" s="1"/>
      <c r="G126" s="1"/>
      <c r="H126" s="1"/>
    </row>
    <row r="127" spans="2:8" ht="23.55" customHeight="1" x14ac:dyDescent="0.55000000000000004">
      <c r="B127" s="1"/>
      <c r="C127" s="1"/>
      <c r="D127" s="1"/>
      <c r="E127" s="1"/>
      <c r="F127" s="1"/>
      <c r="G127" s="1"/>
      <c r="H127" s="1"/>
    </row>
    <row r="128" spans="2:8" ht="23.55" customHeight="1" x14ac:dyDescent="0.55000000000000004">
      <c r="B128" s="1"/>
      <c r="C128" s="1"/>
      <c r="D128" s="1"/>
      <c r="E128" s="1"/>
      <c r="F128" s="1"/>
      <c r="G128" s="1"/>
      <c r="H128" s="1"/>
    </row>
    <row r="129" spans="2:8" ht="23.55" customHeight="1" x14ac:dyDescent="0.55000000000000004">
      <c r="B129" s="1"/>
      <c r="C129" s="1"/>
      <c r="D129" s="1"/>
      <c r="E129" s="1"/>
      <c r="F129" s="1"/>
      <c r="G129" s="1"/>
      <c r="H129" s="1"/>
    </row>
    <row r="130" spans="2:8" ht="23.55" customHeight="1" x14ac:dyDescent="0.55000000000000004">
      <c r="B130" s="1"/>
      <c r="C130" s="1"/>
      <c r="D130" s="1"/>
      <c r="E130" s="1"/>
      <c r="F130" s="1"/>
      <c r="G130" s="1"/>
      <c r="H130" s="1"/>
    </row>
    <row r="131" spans="2:8" ht="23.55" customHeight="1" x14ac:dyDescent="0.55000000000000004">
      <c r="B131" s="1"/>
      <c r="C131" s="1"/>
      <c r="D131" s="1"/>
      <c r="E131" s="1"/>
      <c r="F131" s="1"/>
      <c r="G131" s="1"/>
      <c r="H131" s="1"/>
    </row>
    <row r="132" spans="2:8" ht="23.55" customHeight="1" x14ac:dyDescent="0.55000000000000004">
      <c r="B132" s="1"/>
      <c r="C132" s="1"/>
      <c r="D132" s="1"/>
      <c r="E132" s="1"/>
      <c r="F132" s="1"/>
      <c r="G132" s="1"/>
      <c r="H132" s="1"/>
    </row>
    <row r="133" spans="2:8" ht="23.55" customHeight="1" x14ac:dyDescent="0.55000000000000004">
      <c r="B133" s="1"/>
      <c r="C133" s="1"/>
      <c r="D133" s="1"/>
      <c r="E133" s="1"/>
      <c r="F133" s="1"/>
      <c r="G133" s="1"/>
      <c r="H133" s="1"/>
    </row>
    <row r="134" spans="2:8" ht="23.55" customHeight="1" x14ac:dyDescent="0.55000000000000004">
      <c r="B134" s="1"/>
      <c r="C134" s="1"/>
      <c r="D134" s="1"/>
      <c r="E134" s="1"/>
      <c r="F134" s="1"/>
      <c r="G134" s="1"/>
      <c r="H134" s="1"/>
    </row>
    <row r="135" spans="2:8" ht="23.55" customHeight="1" x14ac:dyDescent="0.55000000000000004">
      <c r="B135" s="1"/>
      <c r="C135" s="1"/>
      <c r="D135" s="1"/>
      <c r="E135" s="1"/>
      <c r="F135" s="1"/>
      <c r="G135" s="1"/>
      <c r="H135" s="1"/>
    </row>
    <row r="136" spans="2:8" ht="23.55" customHeight="1" x14ac:dyDescent="0.55000000000000004">
      <c r="B136" s="1"/>
      <c r="C136" s="1"/>
      <c r="D136" s="1"/>
      <c r="E136" s="1"/>
      <c r="F136" s="1"/>
      <c r="G136" s="1"/>
      <c r="H136" s="1"/>
    </row>
    <row r="137" spans="2:8" ht="23.55" customHeight="1" x14ac:dyDescent="0.55000000000000004">
      <c r="B137" s="1"/>
      <c r="C137" s="1"/>
      <c r="D137" s="1"/>
      <c r="E137" s="1"/>
      <c r="F137" s="1"/>
      <c r="G137" s="1"/>
      <c r="H137" s="1"/>
    </row>
    <row r="138" spans="2:8" ht="23.55" customHeight="1" x14ac:dyDescent="0.55000000000000004">
      <c r="B138" s="1"/>
      <c r="C138" s="1"/>
      <c r="D138" s="1"/>
      <c r="E138" s="1"/>
      <c r="F138" s="1"/>
      <c r="G138" s="1"/>
      <c r="H138" s="1"/>
    </row>
    <row r="139" spans="2:8" ht="23.55" customHeight="1" x14ac:dyDescent="0.55000000000000004">
      <c r="B139" s="1"/>
      <c r="C139" s="1"/>
      <c r="D139" s="1"/>
      <c r="E139" s="1"/>
      <c r="F139" s="1"/>
      <c r="G139" s="1"/>
      <c r="H139" s="1"/>
    </row>
    <row r="140" spans="2:8" ht="23.55" customHeight="1" x14ac:dyDescent="0.55000000000000004">
      <c r="B140" s="1"/>
      <c r="C140" s="1"/>
      <c r="D140" s="1"/>
      <c r="E140" s="1"/>
      <c r="F140" s="1"/>
      <c r="G140" s="1"/>
      <c r="H140" s="1"/>
    </row>
    <row r="141" spans="2:8" ht="23.55" customHeight="1" x14ac:dyDescent="0.55000000000000004">
      <c r="B141" s="1"/>
      <c r="C141" s="1"/>
      <c r="D141" s="1"/>
      <c r="E141" s="1"/>
      <c r="F141" s="1"/>
      <c r="G141" s="1"/>
      <c r="H141" s="1"/>
    </row>
    <row r="142" spans="2:8" ht="23.55" customHeight="1" x14ac:dyDescent="0.55000000000000004">
      <c r="B142" s="1"/>
      <c r="C142" s="1"/>
      <c r="D142" s="1"/>
      <c r="E142" s="1"/>
      <c r="F142" s="1"/>
      <c r="G142" s="1"/>
      <c r="H142" s="1"/>
    </row>
    <row r="143" spans="2:8" ht="23.55" customHeight="1" x14ac:dyDescent="0.55000000000000004">
      <c r="B143" s="1"/>
      <c r="C143" s="1"/>
      <c r="D143" s="1"/>
      <c r="E143" s="1"/>
      <c r="F143" s="1"/>
      <c r="G143" s="1"/>
      <c r="H143" s="1"/>
    </row>
    <row r="144" spans="2:8" ht="23.55" customHeight="1" x14ac:dyDescent="0.55000000000000004">
      <c r="B144" s="1"/>
      <c r="C144" s="1"/>
      <c r="D144" s="1"/>
      <c r="E144" s="1"/>
      <c r="F144" s="1"/>
      <c r="G144" s="1"/>
      <c r="H144" s="1"/>
    </row>
    <row r="145" spans="2:8" ht="23.55" customHeight="1" x14ac:dyDescent="0.55000000000000004">
      <c r="B145" s="1"/>
      <c r="C145" s="1"/>
      <c r="D145" s="1"/>
      <c r="E145" s="1"/>
      <c r="F145" s="1"/>
      <c r="G145" s="1"/>
      <c r="H145" s="1"/>
    </row>
    <row r="146" spans="2:8" ht="23.55" customHeight="1" x14ac:dyDescent="0.55000000000000004">
      <c r="B146" s="1"/>
      <c r="C146" s="1"/>
      <c r="D146" s="1"/>
      <c r="E146" s="1"/>
      <c r="F146" s="1"/>
      <c r="G146" s="1"/>
      <c r="H146" s="1"/>
    </row>
    <row r="147" spans="2:8" ht="23.55" customHeight="1" x14ac:dyDescent="0.55000000000000004">
      <c r="B147" s="1"/>
      <c r="C147" s="1"/>
      <c r="D147" s="1"/>
      <c r="E147" s="1"/>
      <c r="F147" s="1"/>
      <c r="G147" s="1"/>
      <c r="H147" s="1"/>
    </row>
    <row r="148" spans="2:8" ht="23.55" customHeight="1" x14ac:dyDescent="0.55000000000000004">
      <c r="B148" s="1"/>
      <c r="C148" s="1"/>
      <c r="D148" s="1"/>
      <c r="E148" s="1"/>
      <c r="F148" s="1"/>
      <c r="G148" s="1"/>
      <c r="H148" s="1"/>
    </row>
    <row r="149" spans="2:8" ht="23.55" customHeight="1" x14ac:dyDescent="0.55000000000000004">
      <c r="B149" s="1"/>
      <c r="C149" s="1"/>
      <c r="D149" s="1"/>
      <c r="E149" s="1"/>
      <c r="F149" s="1"/>
      <c r="G149" s="1"/>
      <c r="H149" s="1"/>
    </row>
    <row r="150" spans="2:8" ht="23.55" customHeight="1" x14ac:dyDescent="0.55000000000000004">
      <c r="B150" s="1"/>
      <c r="C150" s="1"/>
      <c r="D150" s="1"/>
      <c r="E150" s="1"/>
      <c r="F150" s="1"/>
      <c r="G150" s="1"/>
      <c r="H150" s="1"/>
    </row>
    <row r="151" spans="2:8" ht="23.55" customHeight="1" x14ac:dyDescent="0.55000000000000004">
      <c r="B151" s="1"/>
      <c r="C151" s="1"/>
      <c r="D151" s="1"/>
      <c r="E151" s="1"/>
      <c r="F151" s="1"/>
      <c r="G151" s="1"/>
      <c r="H151" s="1"/>
    </row>
    <row r="152" spans="2:8" ht="23.55" customHeight="1" x14ac:dyDescent="0.55000000000000004">
      <c r="B152" s="1"/>
      <c r="C152" s="1"/>
      <c r="D152" s="1"/>
      <c r="E152" s="1"/>
      <c r="F152" s="1"/>
      <c r="G152" s="1"/>
      <c r="H152" s="1"/>
    </row>
    <row r="153" spans="2:8" ht="23.55" customHeight="1" x14ac:dyDescent="0.55000000000000004">
      <c r="B153" s="1"/>
      <c r="C153" s="1"/>
      <c r="D153" s="1"/>
      <c r="E153" s="1"/>
      <c r="F153" s="1"/>
      <c r="G153" s="1"/>
      <c r="H153" s="1"/>
    </row>
    <row r="154" spans="2:8" ht="23.55" customHeight="1" x14ac:dyDescent="0.55000000000000004">
      <c r="B154" s="1"/>
      <c r="C154" s="1"/>
      <c r="D154" s="1"/>
      <c r="E154" s="1"/>
      <c r="F154" s="1"/>
      <c r="G154" s="1"/>
      <c r="H154" s="1"/>
    </row>
    <row r="155" spans="2:8" ht="23.55" customHeight="1" x14ac:dyDescent="0.55000000000000004">
      <c r="B155" s="1"/>
      <c r="C155" s="1"/>
      <c r="D155" s="1"/>
      <c r="E155" s="1"/>
      <c r="F155" s="1"/>
      <c r="G155" s="1"/>
      <c r="H155" s="1"/>
    </row>
    <row r="156" spans="2:8" ht="23.55" customHeight="1" x14ac:dyDescent="0.55000000000000004">
      <c r="B156" s="1"/>
      <c r="C156" s="1"/>
      <c r="D156" s="1"/>
      <c r="E156" s="1"/>
      <c r="F156" s="1"/>
      <c r="G156" s="1"/>
      <c r="H156" s="1"/>
    </row>
    <row r="157" spans="2:8" ht="23.55" customHeight="1" x14ac:dyDescent="0.55000000000000004">
      <c r="B157" s="1"/>
      <c r="C157" s="1"/>
      <c r="D157" s="1"/>
      <c r="E157" s="1"/>
      <c r="F157" s="1"/>
      <c r="G157" s="1"/>
      <c r="H157" s="1"/>
    </row>
    <row r="158" spans="2:8" ht="23.55" customHeight="1" x14ac:dyDescent="0.55000000000000004">
      <c r="B158" s="1"/>
      <c r="C158" s="1"/>
      <c r="D158" s="1"/>
      <c r="E158" s="1"/>
      <c r="F158" s="1"/>
      <c r="G158" s="1"/>
      <c r="H158" s="1"/>
    </row>
    <row r="159" spans="2:8" ht="23.55" customHeight="1" x14ac:dyDescent="0.55000000000000004">
      <c r="B159" s="1"/>
      <c r="C159" s="1"/>
      <c r="D159" s="1"/>
      <c r="E159" s="1"/>
      <c r="F159" s="1"/>
      <c r="G159" s="1"/>
      <c r="H159" s="1"/>
    </row>
    <row r="160" spans="2:8" ht="23.55" customHeight="1" x14ac:dyDescent="0.55000000000000004">
      <c r="B160" s="1"/>
      <c r="C160" s="1"/>
      <c r="D160" s="1"/>
      <c r="E160" s="1"/>
      <c r="F160" s="1"/>
      <c r="G160" s="1"/>
      <c r="H160" s="1"/>
    </row>
    <row r="161" spans="2:8" ht="23.55" customHeight="1" x14ac:dyDescent="0.55000000000000004">
      <c r="B161" s="1"/>
      <c r="C161" s="1"/>
      <c r="D161" s="1"/>
      <c r="E161" s="1"/>
      <c r="F161" s="1"/>
      <c r="G161" s="1"/>
      <c r="H161" s="1"/>
    </row>
    <row r="162" spans="2:8" ht="23.55" customHeight="1" x14ac:dyDescent="0.55000000000000004">
      <c r="B162" s="1"/>
      <c r="C162" s="1"/>
      <c r="D162" s="1"/>
      <c r="E162" s="1"/>
      <c r="F162" s="1"/>
      <c r="G162" s="1"/>
      <c r="H162" s="1"/>
    </row>
    <row r="163" spans="2:8" ht="23.55" customHeight="1" x14ac:dyDescent="0.55000000000000004">
      <c r="B163" s="1"/>
      <c r="C163" s="1"/>
      <c r="D163" s="1"/>
      <c r="E163" s="1"/>
      <c r="F163" s="1"/>
      <c r="G163" s="1"/>
      <c r="H163" s="1"/>
    </row>
    <row r="164" spans="2:8" ht="23.55" customHeight="1" x14ac:dyDescent="0.55000000000000004">
      <c r="B164" s="1"/>
      <c r="C164" s="1"/>
      <c r="D164" s="1"/>
      <c r="E164" s="1"/>
      <c r="F164" s="1"/>
      <c r="G164" s="1"/>
      <c r="H164" s="1"/>
    </row>
    <row r="165" spans="2:8" ht="23.55" customHeight="1" x14ac:dyDescent="0.55000000000000004">
      <c r="B165" s="1"/>
      <c r="C165" s="1"/>
      <c r="D165" s="1"/>
      <c r="E165" s="1"/>
      <c r="F165" s="1"/>
      <c r="G165" s="1"/>
      <c r="H165" s="1"/>
    </row>
    <row r="166" spans="2:8" ht="23.55" customHeight="1" x14ac:dyDescent="0.55000000000000004">
      <c r="B166" s="1"/>
      <c r="C166" s="1"/>
      <c r="D166" s="1"/>
      <c r="E166" s="1"/>
      <c r="F166" s="1"/>
      <c r="G166" s="1"/>
      <c r="H166" s="1"/>
    </row>
    <row r="167" spans="2:8" ht="23.55" customHeight="1" x14ac:dyDescent="0.55000000000000004">
      <c r="B167" s="1"/>
      <c r="C167" s="1"/>
      <c r="D167" s="1"/>
      <c r="E167" s="1"/>
      <c r="F167" s="1"/>
      <c r="G167" s="1"/>
      <c r="H167" s="1"/>
    </row>
    <row r="168" spans="2:8" ht="23.55" customHeight="1" x14ac:dyDescent="0.55000000000000004">
      <c r="B168" s="1"/>
      <c r="C168" s="1"/>
      <c r="D168" s="1"/>
      <c r="E168" s="1"/>
      <c r="F168" s="1"/>
      <c r="G168" s="1"/>
      <c r="H168" s="1"/>
    </row>
    <row r="169" spans="2:8" ht="23.55" customHeight="1" x14ac:dyDescent="0.55000000000000004">
      <c r="B169" s="1"/>
      <c r="C169" s="1"/>
      <c r="D169" s="1"/>
      <c r="E169" s="1"/>
      <c r="F169" s="1"/>
      <c r="G169" s="1"/>
      <c r="H169" s="1"/>
    </row>
    <row r="170" spans="2:8" ht="23.55" customHeight="1" x14ac:dyDescent="0.55000000000000004">
      <c r="B170" s="1"/>
      <c r="C170" s="1"/>
      <c r="D170" s="1"/>
      <c r="E170" s="1"/>
      <c r="F170" s="1"/>
      <c r="G170" s="1"/>
      <c r="H170" s="1"/>
    </row>
    <row r="171" spans="2:8" ht="23.55" customHeight="1" x14ac:dyDescent="0.55000000000000004">
      <c r="B171" s="1"/>
      <c r="C171" s="1"/>
      <c r="D171" s="1"/>
      <c r="E171" s="1"/>
      <c r="F171" s="1"/>
      <c r="G171" s="1"/>
      <c r="H171" s="1"/>
    </row>
    <row r="172" spans="2:8" ht="23.55" customHeight="1" x14ac:dyDescent="0.55000000000000004">
      <c r="B172" s="1"/>
      <c r="C172" s="1"/>
      <c r="D172" s="1"/>
      <c r="E172" s="1"/>
      <c r="F172" s="1"/>
      <c r="G172" s="1"/>
      <c r="H172" s="1"/>
    </row>
    <row r="173" spans="2:8" ht="23.55" customHeight="1" x14ac:dyDescent="0.55000000000000004">
      <c r="B173" s="1"/>
      <c r="C173" s="1"/>
      <c r="D173" s="1"/>
      <c r="E173" s="1"/>
      <c r="F173" s="1"/>
      <c r="G173" s="1"/>
      <c r="H173" s="1"/>
    </row>
    <row r="174" spans="2:8" ht="23.55" customHeight="1" x14ac:dyDescent="0.55000000000000004">
      <c r="B174" s="1"/>
      <c r="C174" s="1"/>
      <c r="D174" s="1"/>
      <c r="E174" s="1"/>
      <c r="F174" s="1"/>
      <c r="G174" s="1"/>
      <c r="H174" s="1"/>
    </row>
    <row r="175" spans="2:8" ht="23.55" customHeight="1" x14ac:dyDescent="0.55000000000000004">
      <c r="B175" s="1"/>
      <c r="C175" s="1"/>
      <c r="D175" s="1"/>
      <c r="E175" s="1"/>
      <c r="F175" s="1"/>
      <c r="G175" s="1"/>
      <c r="H175" s="1"/>
    </row>
    <row r="176" spans="2:8" ht="23.55" customHeight="1" x14ac:dyDescent="0.55000000000000004">
      <c r="B176" s="1"/>
      <c r="C176" s="1"/>
      <c r="D176" s="1"/>
      <c r="E176" s="1"/>
      <c r="F176" s="1"/>
      <c r="G176" s="1"/>
      <c r="H176" s="1"/>
    </row>
    <row r="177" spans="2:8" ht="23.55" customHeight="1" x14ac:dyDescent="0.55000000000000004">
      <c r="B177" s="1"/>
      <c r="C177" s="1"/>
      <c r="D177" s="1"/>
      <c r="E177" s="1"/>
      <c r="F177" s="1"/>
      <c r="G177" s="1"/>
      <c r="H177" s="1"/>
    </row>
    <row r="178" spans="2:8" ht="23.55" customHeight="1" x14ac:dyDescent="0.55000000000000004">
      <c r="B178" s="1"/>
      <c r="C178" s="1"/>
      <c r="D178" s="1"/>
      <c r="E178" s="1"/>
      <c r="F178" s="1"/>
      <c r="G178" s="1"/>
      <c r="H178" s="1"/>
    </row>
    <row r="179" spans="2:8" ht="23.55" customHeight="1" x14ac:dyDescent="0.55000000000000004">
      <c r="B179" s="1"/>
      <c r="C179" s="1"/>
      <c r="D179" s="1"/>
      <c r="E179" s="1"/>
      <c r="F179" s="1"/>
      <c r="G179" s="1"/>
      <c r="H179" s="1"/>
    </row>
    <row r="180" spans="2:8" ht="23.55" customHeight="1" x14ac:dyDescent="0.55000000000000004">
      <c r="B180" s="1"/>
      <c r="C180" s="1"/>
      <c r="D180" s="1"/>
      <c r="E180" s="1"/>
      <c r="F180" s="1"/>
      <c r="G180" s="1"/>
      <c r="H180" s="1"/>
    </row>
    <row r="181" spans="2:8" ht="23.55" customHeight="1" x14ac:dyDescent="0.55000000000000004">
      <c r="B181" s="1"/>
      <c r="C181" s="1"/>
      <c r="D181" s="1"/>
      <c r="E181" s="1"/>
      <c r="F181" s="1"/>
      <c r="G181" s="1"/>
      <c r="H181" s="1"/>
    </row>
    <row r="182" spans="2:8" ht="23.55" customHeight="1" x14ac:dyDescent="0.55000000000000004">
      <c r="B182" s="1"/>
      <c r="C182" s="1"/>
      <c r="D182" s="1"/>
      <c r="E182" s="1"/>
      <c r="F182" s="1"/>
      <c r="G182" s="1"/>
      <c r="H182" s="1"/>
    </row>
    <row r="183" spans="2:8" ht="23.55" customHeight="1" x14ac:dyDescent="0.55000000000000004">
      <c r="B183" s="1"/>
      <c r="C183" s="1"/>
      <c r="D183" s="1"/>
      <c r="E183" s="1"/>
      <c r="F183" s="1"/>
      <c r="G183" s="1"/>
      <c r="H183" s="1"/>
    </row>
    <row r="184" spans="2:8" ht="23.55" customHeight="1" x14ac:dyDescent="0.55000000000000004">
      <c r="B184" s="1"/>
      <c r="C184" s="1"/>
      <c r="D184" s="1"/>
      <c r="E184" s="1"/>
      <c r="F184" s="1"/>
      <c r="G184" s="1"/>
      <c r="H184" s="1"/>
    </row>
    <row r="185" spans="2:8" ht="23.55" customHeight="1" x14ac:dyDescent="0.55000000000000004">
      <c r="B185" s="1"/>
      <c r="C185" s="1"/>
      <c r="D185" s="1"/>
      <c r="E185" s="1"/>
      <c r="F185" s="1"/>
      <c r="G185" s="1"/>
      <c r="H185" s="1"/>
    </row>
    <row r="186" spans="2:8" ht="23.55" customHeight="1" x14ac:dyDescent="0.55000000000000004">
      <c r="B186" s="1"/>
      <c r="C186" s="1"/>
      <c r="D186" s="1"/>
      <c r="E186" s="1"/>
      <c r="F186" s="1"/>
      <c r="G186" s="1"/>
      <c r="H186" s="1"/>
    </row>
    <row r="187" spans="2:8" ht="23.55" customHeight="1" x14ac:dyDescent="0.55000000000000004">
      <c r="B187" s="1"/>
      <c r="C187" s="1"/>
      <c r="D187" s="1"/>
      <c r="E187" s="1"/>
      <c r="F187" s="1"/>
      <c r="G187" s="1"/>
      <c r="H187" s="1"/>
    </row>
    <row r="188" spans="2:8" ht="23.55" customHeight="1" x14ac:dyDescent="0.55000000000000004">
      <c r="B188" s="1"/>
      <c r="C188" s="1"/>
      <c r="D188" s="1"/>
      <c r="E188" s="1"/>
      <c r="F188" s="1"/>
      <c r="G188" s="1"/>
      <c r="H188" s="1"/>
    </row>
    <row r="189" spans="2:8" ht="23.55" customHeight="1" x14ac:dyDescent="0.55000000000000004">
      <c r="B189" s="1"/>
      <c r="C189" s="1"/>
      <c r="D189" s="1"/>
      <c r="E189" s="1"/>
      <c r="F189" s="1"/>
      <c r="G189" s="1"/>
      <c r="H189" s="1"/>
    </row>
    <row r="190" spans="2:8" ht="23.55" customHeight="1" x14ac:dyDescent="0.55000000000000004">
      <c r="B190" s="1"/>
      <c r="C190" s="1"/>
      <c r="D190" s="1"/>
      <c r="E190" s="1"/>
      <c r="F190" s="1"/>
      <c r="G190" s="1"/>
      <c r="H190" s="1"/>
    </row>
    <row r="191" spans="2:8" ht="23.55" customHeight="1" x14ac:dyDescent="0.55000000000000004">
      <c r="B191" s="1"/>
      <c r="C191" s="1"/>
      <c r="D191" s="1"/>
      <c r="E191" s="1"/>
      <c r="F191" s="1"/>
      <c r="G191" s="1"/>
      <c r="H191" s="1"/>
    </row>
    <row r="192" spans="2:8" ht="23.55" customHeight="1" x14ac:dyDescent="0.55000000000000004">
      <c r="B192" s="1"/>
      <c r="C192" s="1"/>
      <c r="D192" s="1"/>
      <c r="E192" s="1"/>
      <c r="F192" s="1"/>
      <c r="G192" s="1"/>
      <c r="H192" s="1"/>
    </row>
    <row r="193" spans="2:8" ht="23.55" customHeight="1" x14ac:dyDescent="0.55000000000000004">
      <c r="B193" s="1"/>
      <c r="C193" s="1"/>
      <c r="D193" s="1"/>
      <c r="E193" s="1"/>
      <c r="F193" s="1"/>
      <c r="G193" s="1"/>
      <c r="H193" s="1"/>
    </row>
    <row r="194" spans="2:8" ht="23.55" customHeight="1" x14ac:dyDescent="0.55000000000000004">
      <c r="B194" s="1"/>
      <c r="C194" s="1"/>
      <c r="D194" s="1"/>
      <c r="E194" s="1"/>
      <c r="F194" s="1"/>
      <c r="G194" s="1"/>
      <c r="H194" s="1"/>
    </row>
    <row r="195" spans="2:8" ht="23.55" customHeight="1" x14ac:dyDescent="0.55000000000000004">
      <c r="B195" s="1"/>
      <c r="C195" s="1"/>
      <c r="D195" s="1"/>
      <c r="E195" s="1"/>
      <c r="F195" s="1"/>
      <c r="G195" s="1"/>
      <c r="H195" s="1"/>
    </row>
    <row r="196" spans="2:8" ht="23.55" customHeight="1" x14ac:dyDescent="0.55000000000000004">
      <c r="B196" s="1"/>
      <c r="C196" s="1"/>
      <c r="D196" s="1"/>
      <c r="E196" s="1"/>
      <c r="F196" s="1"/>
      <c r="G196" s="1"/>
      <c r="H196" s="1"/>
    </row>
    <row r="197" spans="2:8" ht="23.55" customHeight="1" x14ac:dyDescent="0.55000000000000004">
      <c r="B197" s="1"/>
      <c r="C197" s="1"/>
      <c r="D197" s="1"/>
      <c r="E197" s="1"/>
      <c r="F197" s="1"/>
      <c r="G197" s="1"/>
      <c r="H197" s="1"/>
    </row>
    <row r="198" spans="2:8" ht="23.55" customHeight="1" x14ac:dyDescent="0.55000000000000004">
      <c r="B198" s="1"/>
      <c r="C198" s="1"/>
      <c r="D198" s="1"/>
      <c r="E198" s="1"/>
      <c r="F198" s="1"/>
      <c r="G198" s="1"/>
      <c r="H198" s="1"/>
    </row>
    <row r="199" spans="2:8" ht="23.55" customHeight="1" x14ac:dyDescent="0.55000000000000004">
      <c r="B199" s="1"/>
      <c r="C199" s="1"/>
      <c r="D199" s="1"/>
      <c r="E199" s="1"/>
      <c r="F199" s="1"/>
      <c r="G199" s="1"/>
      <c r="H199" s="1"/>
    </row>
    <row r="200" spans="2:8" ht="23.55" customHeight="1" x14ac:dyDescent="0.55000000000000004">
      <c r="B200" s="1"/>
      <c r="C200" s="1"/>
      <c r="D200" s="1"/>
      <c r="E200" s="1"/>
      <c r="F200" s="1"/>
      <c r="G200" s="1"/>
      <c r="H200" s="1"/>
    </row>
    <row r="201" spans="2:8" ht="23.55" customHeight="1" x14ac:dyDescent="0.55000000000000004">
      <c r="B201" s="1"/>
      <c r="C201" s="1"/>
      <c r="D201" s="1"/>
      <c r="E201" s="1"/>
      <c r="F201" s="1"/>
      <c r="G201" s="1"/>
      <c r="H201" s="1"/>
    </row>
    <row r="202" spans="2:8" ht="23.55" customHeight="1" x14ac:dyDescent="0.55000000000000004">
      <c r="B202" s="1"/>
      <c r="C202" s="1"/>
      <c r="D202" s="1"/>
      <c r="E202" s="1"/>
      <c r="F202" s="1"/>
      <c r="G202" s="1"/>
      <c r="H202" s="1"/>
    </row>
    <row r="203" spans="2:8" ht="23.55" customHeight="1" x14ac:dyDescent="0.55000000000000004">
      <c r="B203" s="1"/>
      <c r="C203" s="1"/>
      <c r="D203" s="1"/>
      <c r="E203" s="1"/>
      <c r="F203" s="1"/>
      <c r="G203" s="1"/>
      <c r="H203" s="1"/>
    </row>
    <row r="204" spans="2:8" ht="23.55" customHeight="1" x14ac:dyDescent="0.55000000000000004">
      <c r="B204" s="1"/>
      <c r="C204" s="1"/>
      <c r="D204" s="1"/>
      <c r="E204" s="1"/>
      <c r="F204" s="1"/>
      <c r="G204" s="1"/>
      <c r="H204" s="1"/>
    </row>
    <row r="205" spans="2:8" ht="23.55" customHeight="1" x14ac:dyDescent="0.55000000000000004">
      <c r="B205" s="1"/>
      <c r="C205" s="1"/>
      <c r="D205" s="1"/>
      <c r="E205" s="1"/>
      <c r="F205" s="1"/>
      <c r="G205" s="1"/>
      <c r="H205" s="1"/>
    </row>
    <row r="206" spans="2:8" ht="23.55" customHeight="1" x14ac:dyDescent="0.55000000000000004">
      <c r="B206" s="1"/>
      <c r="C206" s="1"/>
      <c r="D206" s="1"/>
      <c r="E206" s="1"/>
      <c r="F206" s="1"/>
      <c r="G206" s="1"/>
      <c r="H206" s="1"/>
    </row>
    <row r="207" spans="2:8" ht="23.55" customHeight="1" x14ac:dyDescent="0.55000000000000004">
      <c r="B207" s="1"/>
      <c r="C207" s="1"/>
      <c r="D207" s="1"/>
      <c r="E207" s="1"/>
      <c r="F207" s="1"/>
      <c r="G207" s="1"/>
      <c r="H207" s="1"/>
    </row>
    <row r="208" spans="2:8" ht="23.55" customHeight="1" x14ac:dyDescent="0.55000000000000004">
      <c r="B208" s="1"/>
      <c r="C208" s="1"/>
      <c r="D208" s="1"/>
      <c r="E208" s="1"/>
      <c r="F208" s="1"/>
      <c r="G208" s="1"/>
      <c r="H208" s="1"/>
    </row>
    <row r="209" spans="2:8" ht="23.55" customHeight="1" x14ac:dyDescent="0.55000000000000004">
      <c r="B209" s="1"/>
      <c r="C209" s="1"/>
      <c r="D209" s="1"/>
      <c r="E209" s="1"/>
      <c r="F209" s="1"/>
      <c r="G209" s="1"/>
      <c r="H209" s="1"/>
    </row>
    <row r="210" spans="2:8" ht="23.55" customHeight="1" x14ac:dyDescent="0.55000000000000004">
      <c r="B210" s="1"/>
      <c r="C210" s="1"/>
      <c r="D210" s="1"/>
      <c r="E210" s="1"/>
      <c r="F210" s="1"/>
      <c r="G210" s="1"/>
      <c r="H210" s="1"/>
    </row>
    <row r="211" spans="2:8" ht="23.55" customHeight="1" x14ac:dyDescent="0.55000000000000004">
      <c r="B211" s="1"/>
      <c r="C211" s="1"/>
      <c r="D211" s="1"/>
      <c r="E211" s="1"/>
      <c r="F211" s="1"/>
      <c r="G211" s="1"/>
      <c r="H211" s="1"/>
    </row>
    <row r="212" spans="2:8" ht="23.55" customHeight="1" x14ac:dyDescent="0.55000000000000004">
      <c r="B212" s="1"/>
      <c r="C212" s="1"/>
      <c r="D212" s="1"/>
      <c r="E212" s="1"/>
      <c r="F212" s="1"/>
      <c r="G212" s="1"/>
      <c r="H212" s="1"/>
    </row>
    <row r="213" spans="2:8" ht="23.55" customHeight="1" x14ac:dyDescent="0.55000000000000004">
      <c r="B213" s="1"/>
      <c r="C213" s="1"/>
      <c r="D213" s="1"/>
      <c r="E213" s="1"/>
      <c r="F213" s="1"/>
      <c r="G213" s="1"/>
      <c r="H213" s="1"/>
    </row>
    <row r="214" spans="2:8" ht="23.55" customHeight="1" x14ac:dyDescent="0.55000000000000004">
      <c r="B214" s="1"/>
      <c r="C214" s="1"/>
      <c r="D214" s="1"/>
      <c r="E214" s="1"/>
      <c r="F214" s="1"/>
      <c r="G214" s="1"/>
      <c r="H214" s="1"/>
    </row>
    <row r="215" spans="2:8" ht="23.55" customHeight="1" x14ac:dyDescent="0.55000000000000004">
      <c r="B215" s="1"/>
      <c r="C215" s="1"/>
      <c r="D215" s="1"/>
      <c r="E215" s="1"/>
      <c r="F215" s="1"/>
      <c r="G215" s="1"/>
      <c r="H215" s="1"/>
    </row>
    <row r="216" spans="2:8" ht="23.55" customHeight="1" x14ac:dyDescent="0.55000000000000004">
      <c r="B216" s="1"/>
      <c r="C216" s="1"/>
      <c r="D216" s="1"/>
      <c r="E216" s="1"/>
      <c r="F216" s="1"/>
      <c r="G216" s="1"/>
      <c r="H216" s="1"/>
    </row>
    <row r="217" spans="2:8" ht="23.55" customHeight="1" x14ac:dyDescent="0.55000000000000004">
      <c r="B217" s="1"/>
      <c r="C217" s="1"/>
      <c r="D217" s="1"/>
      <c r="E217" s="1"/>
      <c r="F217" s="1"/>
      <c r="G217" s="1"/>
      <c r="H217" s="1"/>
    </row>
    <row r="218" spans="2:8" ht="23.55" customHeight="1" x14ac:dyDescent="0.55000000000000004">
      <c r="B218" s="1"/>
      <c r="C218" s="1"/>
      <c r="D218" s="1"/>
      <c r="E218" s="1"/>
      <c r="F218" s="1"/>
      <c r="G218" s="1"/>
      <c r="H218" s="1"/>
    </row>
    <row r="219" spans="2:8" ht="23.55" customHeight="1" x14ac:dyDescent="0.55000000000000004">
      <c r="B219" s="1"/>
      <c r="C219" s="1"/>
      <c r="D219" s="1"/>
      <c r="E219" s="1"/>
      <c r="F219" s="1"/>
      <c r="G219" s="1"/>
      <c r="H219" s="1"/>
    </row>
    <row r="220" spans="2:8" ht="23.55" customHeight="1" x14ac:dyDescent="0.55000000000000004">
      <c r="B220" s="1"/>
      <c r="C220" s="1"/>
      <c r="D220" s="1"/>
      <c r="E220" s="1"/>
      <c r="F220" s="1"/>
      <c r="G220" s="1"/>
      <c r="H220" s="1"/>
    </row>
    <row r="221" spans="2:8" ht="23.55" customHeight="1" x14ac:dyDescent="0.55000000000000004">
      <c r="B221" s="1"/>
      <c r="C221" s="1"/>
      <c r="D221" s="1"/>
      <c r="E221" s="1"/>
      <c r="F221" s="1"/>
      <c r="G221" s="1"/>
      <c r="H221" s="1"/>
    </row>
    <row r="222" spans="2:8" ht="23.55" customHeight="1" x14ac:dyDescent="0.55000000000000004">
      <c r="B222" s="1"/>
      <c r="C222" s="1"/>
      <c r="D222" s="1"/>
      <c r="E222" s="1"/>
      <c r="F222" s="1"/>
      <c r="G222" s="1"/>
      <c r="H222" s="1"/>
    </row>
    <row r="223" spans="2:8" ht="23.55" customHeight="1" x14ac:dyDescent="0.55000000000000004">
      <c r="B223" s="1"/>
      <c r="C223" s="1"/>
      <c r="D223" s="1"/>
      <c r="E223" s="1"/>
      <c r="F223" s="1"/>
      <c r="G223" s="1"/>
      <c r="H223" s="1"/>
    </row>
    <row r="224" spans="2:8" ht="23.55" customHeight="1" x14ac:dyDescent="0.55000000000000004">
      <c r="B224" s="1"/>
      <c r="C224" s="1"/>
      <c r="D224" s="1"/>
      <c r="E224" s="1"/>
      <c r="F224" s="1"/>
      <c r="G224" s="1"/>
      <c r="H224" s="1"/>
    </row>
    <row r="225" spans="2:8" ht="23.55" customHeight="1" x14ac:dyDescent="0.55000000000000004">
      <c r="B225" s="1"/>
      <c r="C225" s="1"/>
      <c r="D225" s="1"/>
      <c r="E225" s="1"/>
      <c r="F225" s="1"/>
      <c r="G225" s="1"/>
      <c r="H225" s="1"/>
    </row>
    <row r="226" spans="2:8" ht="23.55" customHeight="1" x14ac:dyDescent="0.55000000000000004">
      <c r="B226" s="1"/>
      <c r="C226" s="1"/>
      <c r="D226" s="1"/>
      <c r="E226" s="1"/>
      <c r="F226" s="1"/>
      <c r="G226" s="1"/>
      <c r="H226" s="1"/>
    </row>
    <row r="227" spans="2:8" ht="23.55" customHeight="1" x14ac:dyDescent="0.55000000000000004">
      <c r="B227" s="1"/>
      <c r="C227" s="1"/>
      <c r="D227" s="1"/>
      <c r="E227" s="1"/>
      <c r="F227" s="1"/>
      <c r="G227" s="1"/>
      <c r="H227" s="1"/>
    </row>
    <row r="228" spans="2:8" ht="23.55" customHeight="1" x14ac:dyDescent="0.55000000000000004">
      <c r="B228" s="1"/>
      <c r="C228" s="1"/>
      <c r="D228" s="1"/>
      <c r="E228" s="1"/>
      <c r="F228" s="1"/>
      <c r="G228" s="1"/>
      <c r="H228" s="1"/>
    </row>
    <row r="229" spans="2:8" ht="23.55" customHeight="1" x14ac:dyDescent="0.55000000000000004">
      <c r="B229" s="1"/>
      <c r="C229" s="1"/>
      <c r="D229" s="1"/>
      <c r="E229" s="1"/>
      <c r="F229" s="1"/>
      <c r="G229" s="1"/>
      <c r="H229" s="1"/>
    </row>
    <row r="230" spans="2:8" ht="23.55" customHeight="1" x14ac:dyDescent="0.55000000000000004">
      <c r="B230" s="1"/>
      <c r="C230" s="1"/>
      <c r="D230" s="1"/>
      <c r="E230" s="1"/>
      <c r="F230" s="1"/>
      <c r="G230" s="1"/>
      <c r="H230" s="1"/>
    </row>
    <row r="231" spans="2:8" ht="23.55" customHeight="1" x14ac:dyDescent="0.55000000000000004">
      <c r="B231" s="1"/>
      <c r="C231" s="1"/>
      <c r="D231" s="1"/>
      <c r="E231" s="1"/>
      <c r="F231" s="1"/>
      <c r="G231" s="1"/>
      <c r="H231" s="1"/>
    </row>
    <row r="232" spans="2:8" ht="23.55" customHeight="1" x14ac:dyDescent="0.55000000000000004">
      <c r="B232" s="1"/>
      <c r="C232" s="1"/>
      <c r="D232" s="1"/>
      <c r="E232" s="1"/>
      <c r="F232" s="1"/>
      <c r="G232" s="1"/>
      <c r="H232" s="1"/>
    </row>
    <row r="233" spans="2:8" ht="23.55" customHeight="1" x14ac:dyDescent="0.55000000000000004">
      <c r="B233" s="1"/>
      <c r="C233" s="1"/>
      <c r="D233" s="1"/>
      <c r="E233" s="1"/>
      <c r="F233" s="1"/>
      <c r="G233" s="1"/>
      <c r="H233" s="1"/>
    </row>
    <row r="234" spans="2:8" ht="23.55" customHeight="1" x14ac:dyDescent="0.55000000000000004">
      <c r="B234" s="1"/>
      <c r="C234" s="1"/>
      <c r="D234" s="1"/>
      <c r="E234" s="1"/>
      <c r="F234" s="1"/>
      <c r="G234" s="1"/>
      <c r="H234" s="1"/>
    </row>
    <row r="235" spans="2:8" ht="23.55" customHeight="1" x14ac:dyDescent="0.55000000000000004">
      <c r="B235" s="1"/>
      <c r="C235" s="1"/>
      <c r="D235" s="1"/>
      <c r="E235" s="1"/>
      <c r="F235" s="1"/>
      <c r="G235" s="1"/>
      <c r="H235" s="1"/>
    </row>
    <row r="236" spans="2:8" ht="23.55" customHeight="1" x14ac:dyDescent="0.55000000000000004">
      <c r="B236" s="1"/>
      <c r="C236" s="1"/>
      <c r="D236" s="1"/>
      <c r="E236" s="1"/>
      <c r="F236" s="1"/>
      <c r="G236" s="1"/>
      <c r="H236" s="1"/>
    </row>
    <row r="237" spans="2:8" ht="23.55" customHeight="1" x14ac:dyDescent="0.55000000000000004">
      <c r="B237" s="1"/>
      <c r="C237" s="1"/>
      <c r="D237" s="1"/>
      <c r="E237" s="1"/>
      <c r="F237" s="1"/>
      <c r="G237" s="1"/>
      <c r="H237" s="1"/>
    </row>
    <row r="238" spans="2:8" ht="23.55" customHeight="1" x14ac:dyDescent="0.55000000000000004">
      <c r="B238" s="1"/>
      <c r="C238" s="1"/>
      <c r="D238" s="1"/>
      <c r="E238" s="1"/>
      <c r="F238" s="1"/>
      <c r="G238" s="1"/>
      <c r="H238" s="1"/>
    </row>
    <row r="239" spans="2:8" ht="23.55" customHeight="1" x14ac:dyDescent="0.55000000000000004">
      <c r="B239" s="1"/>
      <c r="C239" s="1"/>
      <c r="D239" s="1"/>
      <c r="E239" s="1"/>
      <c r="F239" s="1"/>
      <c r="G239" s="1"/>
      <c r="H239" s="1"/>
    </row>
    <row r="240" spans="2:8" ht="23.55" customHeight="1" x14ac:dyDescent="0.55000000000000004">
      <c r="B240" s="1"/>
      <c r="C240" s="1"/>
      <c r="D240" s="1"/>
      <c r="E240" s="1"/>
      <c r="F240" s="1"/>
      <c r="G240" s="1"/>
      <c r="H240" s="1"/>
    </row>
    <row r="241" spans="2:8" ht="23.55" customHeight="1" x14ac:dyDescent="0.55000000000000004">
      <c r="B241" s="1"/>
      <c r="C241" s="1"/>
      <c r="D241" s="1"/>
      <c r="E241" s="1"/>
      <c r="F241" s="1"/>
      <c r="G241" s="1"/>
      <c r="H241" s="1"/>
    </row>
    <row r="242" spans="2:8" ht="23.55" customHeight="1" x14ac:dyDescent="0.55000000000000004">
      <c r="B242" s="1"/>
      <c r="C242" s="1"/>
      <c r="D242" s="1"/>
      <c r="E242" s="1"/>
      <c r="F242" s="1"/>
      <c r="G242" s="1"/>
      <c r="H242" s="1"/>
    </row>
    <row r="243" spans="2:8" ht="23.55" customHeight="1" x14ac:dyDescent="0.55000000000000004">
      <c r="B243" s="1"/>
      <c r="C243" s="1"/>
      <c r="D243" s="1"/>
      <c r="E243" s="1"/>
      <c r="F243" s="1"/>
      <c r="G243" s="1"/>
      <c r="H243" s="1"/>
    </row>
    <row r="244" spans="2:8" ht="23.55" customHeight="1" x14ac:dyDescent="0.55000000000000004">
      <c r="B244" s="1"/>
      <c r="C244" s="1"/>
      <c r="D244" s="1"/>
      <c r="E244" s="1"/>
      <c r="F244" s="1"/>
      <c r="G244" s="1"/>
      <c r="H244" s="1"/>
    </row>
    <row r="245" spans="2:8" ht="23.55" customHeight="1" x14ac:dyDescent="0.55000000000000004">
      <c r="B245" s="1"/>
      <c r="C245" s="1"/>
      <c r="D245" s="1"/>
      <c r="E245" s="1"/>
      <c r="F245" s="1"/>
      <c r="G245" s="1"/>
      <c r="H245" s="1"/>
    </row>
    <row r="246" spans="2:8" ht="23.55" customHeight="1" x14ac:dyDescent="0.55000000000000004">
      <c r="B246" s="1"/>
      <c r="C246" s="1"/>
      <c r="D246" s="1"/>
      <c r="E246" s="1"/>
      <c r="F246" s="1"/>
      <c r="G246" s="1"/>
      <c r="H246" s="1"/>
    </row>
    <row r="247" spans="2:8" ht="23.55" customHeight="1" x14ac:dyDescent="0.55000000000000004">
      <c r="B247" s="1"/>
      <c r="C247" s="1"/>
      <c r="D247" s="1"/>
      <c r="E247" s="1"/>
      <c r="F247" s="1"/>
      <c r="G247" s="1"/>
      <c r="H247" s="1"/>
    </row>
    <row r="248" spans="2:8" ht="23.55" customHeight="1" x14ac:dyDescent="0.55000000000000004">
      <c r="B248" s="1"/>
      <c r="C248" s="1"/>
      <c r="D248" s="1"/>
      <c r="E248" s="1"/>
      <c r="F248" s="1"/>
      <c r="G248" s="1"/>
      <c r="H248" s="1"/>
    </row>
    <row r="249" spans="2:8" ht="23.55" customHeight="1" x14ac:dyDescent="0.55000000000000004">
      <c r="B249" s="1"/>
      <c r="C249" s="1"/>
      <c r="D249" s="1"/>
      <c r="E249" s="1"/>
      <c r="F249" s="1"/>
      <c r="G249" s="1"/>
      <c r="H249" s="1"/>
    </row>
    <row r="250" spans="2:8" ht="23.55" customHeight="1" x14ac:dyDescent="0.55000000000000004">
      <c r="B250" s="1"/>
      <c r="C250" s="1"/>
      <c r="D250" s="1"/>
      <c r="E250" s="1"/>
      <c r="F250" s="1"/>
      <c r="G250" s="1"/>
      <c r="H250" s="1"/>
    </row>
    <row r="251" spans="2:8" ht="23.55" customHeight="1" x14ac:dyDescent="0.55000000000000004">
      <c r="B251" s="1"/>
      <c r="C251" s="1"/>
      <c r="D251" s="1"/>
      <c r="E251" s="1"/>
      <c r="F251" s="1"/>
      <c r="G251" s="1"/>
      <c r="H251" s="1"/>
    </row>
    <row r="252" spans="2:8" ht="23.55" customHeight="1" x14ac:dyDescent="0.55000000000000004">
      <c r="B252" s="1"/>
      <c r="C252" s="1"/>
      <c r="D252" s="1"/>
      <c r="E252" s="1"/>
      <c r="F252" s="1"/>
      <c r="G252" s="1"/>
      <c r="H252" s="1"/>
    </row>
    <row r="253" spans="2:8" ht="23.55" customHeight="1" x14ac:dyDescent="0.55000000000000004">
      <c r="B253" s="1"/>
      <c r="C253" s="1"/>
      <c r="D253" s="1"/>
      <c r="E253" s="1"/>
      <c r="F253" s="1"/>
      <c r="G253" s="1"/>
      <c r="H253" s="1"/>
    </row>
    <row r="254" spans="2:8" ht="23.55" customHeight="1" x14ac:dyDescent="0.55000000000000004">
      <c r="B254" s="1"/>
      <c r="C254" s="1"/>
      <c r="D254" s="1"/>
      <c r="E254" s="1"/>
      <c r="F254" s="1"/>
      <c r="G254" s="1"/>
      <c r="H254" s="1"/>
    </row>
    <row r="255" spans="2:8" ht="23.55" customHeight="1" x14ac:dyDescent="0.55000000000000004">
      <c r="B255" s="1"/>
      <c r="C255" s="1"/>
      <c r="D255" s="1"/>
      <c r="E255" s="1"/>
      <c r="F255" s="1"/>
      <c r="G255" s="1"/>
      <c r="H255" s="1"/>
    </row>
    <row r="256" spans="2:8" ht="23.55" customHeight="1" x14ac:dyDescent="0.55000000000000004">
      <c r="B256" s="1"/>
      <c r="C256" s="1"/>
      <c r="D256" s="1"/>
      <c r="E256" s="1"/>
      <c r="F256" s="1"/>
      <c r="G256" s="1"/>
      <c r="H256" s="1"/>
    </row>
    <row r="257" spans="2:8" ht="23.55" customHeight="1" x14ac:dyDescent="0.55000000000000004">
      <c r="B257" s="1"/>
      <c r="C257" s="1"/>
      <c r="D257" s="1"/>
      <c r="E257" s="1"/>
      <c r="F257" s="1"/>
      <c r="G257" s="1"/>
      <c r="H257" s="1"/>
    </row>
    <row r="258" spans="2:8" ht="23.55" customHeight="1" x14ac:dyDescent="0.55000000000000004">
      <c r="B258" s="1"/>
      <c r="C258" s="1"/>
      <c r="D258" s="1"/>
      <c r="E258" s="1"/>
      <c r="F258" s="1"/>
      <c r="G258" s="1"/>
      <c r="H258" s="1"/>
    </row>
    <row r="259" spans="2:8" ht="23.55" customHeight="1" x14ac:dyDescent="0.55000000000000004">
      <c r="B259" s="1"/>
      <c r="C259" s="1"/>
      <c r="D259" s="1"/>
      <c r="E259" s="1"/>
      <c r="F259" s="1"/>
      <c r="G259" s="1"/>
      <c r="H259" s="1"/>
    </row>
    <row r="260" spans="2:8" ht="23.55" customHeight="1" x14ac:dyDescent="0.55000000000000004">
      <c r="B260" s="1"/>
      <c r="C260" s="1"/>
      <c r="D260" s="1"/>
      <c r="E260" s="1"/>
      <c r="F260" s="1"/>
      <c r="G260" s="1"/>
      <c r="H260" s="1"/>
    </row>
    <row r="261" spans="2:8" ht="23.55" customHeight="1" x14ac:dyDescent="0.55000000000000004">
      <c r="B261" s="1"/>
      <c r="C261" s="1"/>
      <c r="D261" s="1"/>
      <c r="E261" s="1"/>
      <c r="F261" s="1"/>
      <c r="G261" s="1"/>
      <c r="H261" s="1"/>
    </row>
    <row r="262" spans="2:8" ht="23.55" customHeight="1" x14ac:dyDescent="0.55000000000000004">
      <c r="B262" s="1"/>
      <c r="C262" s="1"/>
      <c r="D262" s="1"/>
      <c r="E262" s="1"/>
      <c r="F262" s="1"/>
      <c r="G262" s="1"/>
      <c r="H262" s="1"/>
    </row>
    <row r="263" spans="2:8" ht="23.55" customHeight="1" x14ac:dyDescent="0.55000000000000004">
      <c r="B263" s="1"/>
      <c r="C263" s="1"/>
      <c r="D263" s="1"/>
      <c r="E263" s="1"/>
      <c r="F263" s="1"/>
      <c r="G263" s="1"/>
      <c r="H263" s="1"/>
    </row>
    <row r="264" spans="2:8" ht="23.55" customHeight="1" x14ac:dyDescent="0.55000000000000004">
      <c r="B264" s="1"/>
      <c r="C264" s="1"/>
      <c r="D264" s="1"/>
      <c r="E264" s="1"/>
      <c r="F264" s="1"/>
      <c r="G264" s="1"/>
      <c r="H264" s="1"/>
    </row>
    <row r="265" spans="2:8" ht="23.55" customHeight="1" x14ac:dyDescent="0.55000000000000004">
      <c r="B265" s="1"/>
      <c r="C265" s="1"/>
      <c r="D265" s="1"/>
      <c r="E265" s="1"/>
      <c r="F265" s="1"/>
      <c r="G265" s="1"/>
      <c r="H265" s="1"/>
    </row>
    <row r="266" spans="2:8" ht="23.55" customHeight="1" x14ac:dyDescent="0.55000000000000004">
      <c r="B266" s="1"/>
      <c r="C266" s="1"/>
      <c r="D266" s="1"/>
      <c r="E266" s="1"/>
      <c r="F266" s="1"/>
      <c r="G266" s="1"/>
      <c r="H266" s="1"/>
    </row>
    <row r="267" spans="2:8" ht="23.55" customHeight="1" x14ac:dyDescent="0.55000000000000004">
      <c r="B267" s="1"/>
      <c r="C267" s="1"/>
      <c r="D267" s="1"/>
      <c r="E267" s="1"/>
      <c r="F267" s="1"/>
      <c r="G267" s="1"/>
      <c r="H267" s="1"/>
    </row>
    <row r="268" spans="2:8" ht="23.55" customHeight="1" x14ac:dyDescent="0.55000000000000004">
      <c r="B268" s="1"/>
      <c r="C268" s="1"/>
      <c r="D268" s="1"/>
      <c r="E268" s="1"/>
      <c r="F268" s="1"/>
      <c r="G268" s="1"/>
      <c r="H268" s="1"/>
    </row>
    <row r="269" spans="2:8" ht="23.55" customHeight="1" x14ac:dyDescent="0.55000000000000004">
      <c r="B269" s="1"/>
      <c r="C269" s="1"/>
      <c r="D269" s="1"/>
      <c r="E269" s="1"/>
      <c r="F269" s="1"/>
      <c r="G269" s="1"/>
      <c r="H269" s="1"/>
    </row>
    <row r="270" spans="2:8" ht="23.55" customHeight="1" x14ac:dyDescent="0.55000000000000004">
      <c r="B270" s="1"/>
      <c r="C270" s="1"/>
      <c r="D270" s="1"/>
      <c r="E270" s="1"/>
      <c r="F270" s="1"/>
      <c r="G270" s="1"/>
      <c r="H270" s="1"/>
    </row>
    <row r="271" spans="2:8" ht="23.55" customHeight="1" x14ac:dyDescent="0.55000000000000004">
      <c r="B271" s="1"/>
      <c r="C271" s="1"/>
      <c r="D271" s="1"/>
      <c r="E271" s="1"/>
      <c r="F271" s="1"/>
      <c r="G271" s="1"/>
      <c r="H271" s="1"/>
    </row>
    <row r="272" spans="2:8" ht="23.55" customHeight="1" x14ac:dyDescent="0.55000000000000004">
      <c r="B272" s="1"/>
      <c r="C272" s="1"/>
      <c r="D272" s="1"/>
      <c r="E272" s="1"/>
      <c r="F272" s="1"/>
      <c r="G272" s="1"/>
      <c r="H272" s="1"/>
    </row>
    <row r="273" spans="2:8" ht="23.55" customHeight="1" x14ac:dyDescent="0.55000000000000004">
      <c r="B273" s="1"/>
      <c r="C273" s="1"/>
      <c r="D273" s="1"/>
      <c r="E273" s="1"/>
      <c r="F273" s="1"/>
      <c r="G273" s="1"/>
      <c r="H273" s="1"/>
    </row>
    <row r="274" spans="2:8" ht="23.55" customHeight="1" x14ac:dyDescent="0.55000000000000004">
      <c r="B274" s="1"/>
      <c r="C274" s="1"/>
      <c r="D274" s="1"/>
      <c r="E274" s="1"/>
      <c r="F274" s="1"/>
      <c r="G274" s="1"/>
      <c r="H274" s="1"/>
    </row>
    <row r="275" spans="2:8" ht="23.55" customHeight="1" x14ac:dyDescent="0.55000000000000004">
      <c r="B275" s="1"/>
      <c r="C275" s="1"/>
      <c r="D275" s="1"/>
      <c r="E275" s="1"/>
      <c r="F275" s="1"/>
      <c r="G275" s="1"/>
      <c r="H275" s="1"/>
    </row>
    <row r="276" spans="2:8" ht="23.55" customHeight="1" x14ac:dyDescent="0.55000000000000004">
      <c r="B276" s="1"/>
      <c r="C276" s="1"/>
      <c r="D276" s="1"/>
      <c r="E276" s="1"/>
      <c r="F276" s="1"/>
      <c r="G276" s="1"/>
      <c r="H276" s="1"/>
    </row>
    <row r="277" spans="2:8" ht="23.55" customHeight="1" x14ac:dyDescent="0.55000000000000004">
      <c r="B277" s="1"/>
      <c r="C277" s="1"/>
      <c r="D277" s="1"/>
      <c r="E277" s="1"/>
      <c r="F277" s="1"/>
      <c r="G277" s="1"/>
      <c r="H277" s="1"/>
    </row>
    <row r="278" spans="2:8" ht="23.55" customHeight="1" x14ac:dyDescent="0.55000000000000004">
      <c r="B278" s="1"/>
      <c r="C278" s="1"/>
      <c r="D278" s="1"/>
      <c r="E278" s="1"/>
      <c r="F278" s="1"/>
      <c r="G278" s="1"/>
      <c r="H278" s="1"/>
    </row>
    <row r="279" spans="2:8" ht="23.55" customHeight="1" x14ac:dyDescent="0.55000000000000004">
      <c r="B279" s="1"/>
      <c r="C279" s="1"/>
      <c r="D279" s="1"/>
      <c r="E279" s="1"/>
      <c r="F279" s="1"/>
      <c r="G279" s="1"/>
      <c r="H279" s="1"/>
    </row>
    <row r="280" spans="2:8" ht="23.55" customHeight="1" x14ac:dyDescent="0.55000000000000004">
      <c r="B280" s="1"/>
      <c r="C280" s="1"/>
      <c r="D280" s="1"/>
      <c r="E280" s="1"/>
      <c r="F280" s="1"/>
      <c r="G280" s="1"/>
      <c r="H280" s="1"/>
    </row>
    <row r="281" spans="2:8" ht="23.55" customHeight="1" x14ac:dyDescent="0.55000000000000004">
      <c r="B281" s="1"/>
      <c r="C281" s="1"/>
      <c r="D281" s="1"/>
      <c r="E281" s="1"/>
      <c r="F281" s="1"/>
      <c r="G281" s="1"/>
      <c r="H281" s="1"/>
    </row>
    <row r="282" spans="2:8" ht="23.55" customHeight="1" x14ac:dyDescent="0.55000000000000004">
      <c r="B282" s="1"/>
      <c r="C282" s="1"/>
      <c r="D282" s="1"/>
      <c r="E282" s="1"/>
      <c r="F282" s="1"/>
      <c r="G282" s="1"/>
      <c r="H282" s="1"/>
    </row>
    <row r="283" spans="2:8" ht="23.55" customHeight="1" x14ac:dyDescent="0.55000000000000004">
      <c r="B283" s="1"/>
      <c r="C283" s="1"/>
      <c r="D283" s="1"/>
      <c r="E283" s="1"/>
      <c r="F283" s="1"/>
      <c r="G283" s="1"/>
      <c r="H283" s="1"/>
    </row>
    <row r="284" spans="2:8" ht="23.55" customHeight="1" x14ac:dyDescent="0.55000000000000004">
      <c r="B284" s="1"/>
      <c r="C284" s="1"/>
      <c r="D284" s="1"/>
      <c r="E284" s="1"/>
      <c r="F284" s="1"/>
      <c r="G284" s="1"/>
      <c r="H284" s="1"/>
    </row>
    <row r="285" spans="2:8" ht="23.55" customHeight="1" x14ac:dyDescent="0.55000000000000004">
      <c r="B285" s="1"/>
      <c r="C285" s="1"/>
      <c r="D285" s="1"/>
      <c r="E285" s="1"/>
      <c r="F285" s="1"/>
      <c r="G285" s="1"/>
      <c r="H285" s="1"/>
    </row>
    <row r="286" spans="2:8" ht="23.55" customHeight="1" x14ac:dyDescent="0.55000000000000004">
      <c r="B286" s="1"/>
      <c r="C286" s="1"/>
      <c r="D286" s="1"/>
      <c r="E286" s="1"/>
      <c r="F286" s="1"/>
      <c r="G286" s="1"/>
      <c r="H286" s="1"/>
    </row>
    <row r="287" spans="2:8" ht="23.55" customHeight="1" x14ac:dyDescent="0.55000000000000004">
      <c r="B287" s="1"/>
      <c r="C287" s="1"/>
      <c r="D287" s="1"/>
      <c r="E287" s="1"/>
      <c r="F287" s="1"/>
      <c r="G287" s="1"/>
      <c r="H287" s="1"/>
    </row>
    <row r="288" spans="2:8" ht="23.55" customHeight="1" x14ac:dyDescent="0.55000000000000004">
      <c r="B288" s="1"/>
      <c r="C288" s="1"/>
      <c r="D288" s="1"/>
      <c r="E288" s="1"/>
      <c r="F288" s="1"/>
      <c r="G288" s="1"/>
      <c r="H288" s="1"/>
    </row>
    <row r="289" spans="2:8" ht="23.55" customHeight="1" x14ac:dyDescent="0.55000000000000004">
      <c r="B289" s="1"/>
      <c r="C289" s="1"/>
      <c r="D289" s="1"/>
      <c r="E289" s="1"/>
      <c r="F289" s="1"/>
      <c r="G289" s="1"/>
      <c r="H289" s="1"/>
    </row>
    <row r="290" spans="2:8" ht="23.55" customHeight="1" x14ac:dyDescent="0.55000000000000004">
      <c r="B290" s="1"/>
      <c r="C290" s="1"/>
      <c r="D290" s="1"/>
      <c r="E290" s="1"/>
      <c r="F290" s="1"/>
      <c r="G290" s="1"/>
      <c r="H290" s="1"/>
    </row>
    <row r="291" spans="2:8" ht="23.55" customHeight="1" x14ac:dyDescent="0.55000000000000004">
      <c r="B291" s="1"/>
      <c r="C291" s="1"/>
      <c r="D291" s="1"/>
      <c r="E291" s="1"/>
      <c r="F291" s="1"/>
      <c r="G291" s="1"/>
      <c r="H291" s="1"/>
    </row>
    <row r="292" spans="2:8" ht="23.55" customHeight="1" x14ac:dyDescent="0.55000000000000004">
      <c r="B292" s="1"/>
      <c r="C292" s="1"/>
      <c r="D292" s="1"/>
      <c r="E292" s="1"/>
      <c r="F292" s="1"/>
      <c r="G292" s="1"/>
      <c r="H292" s="1"/>
    </row>
    <row r="293" spans="2:8" ht="23.55" customHeight="1" x14ac:dyDescent="0.55000000000000004">
      <c r="B293" s="1"/>
      <c r="C293" s="1"/>
      <c r="D293" s="1"/>
      <c r="E293" s="1"/>
      <c r="F293" s="1"/>
      <c r="G293" s="1"/>
      <c r="H293" s="1"/>
    </row>
    <row r="294" spans="2:8" ht="23.55" customHeight="1" x14ac:dyDescent="0.55000000000000004">
      <c r="B294" s="1"/>
      <c r="C294" s="1"/>
      <c r="D294" s="1"/>
      <c r="E294" s="1"/>
      <c r="F294" s="1"/>
      <c r="G294" s="1"/>
      <c r="H294" s="1"/>
    </row>
    <row r="295" spans="2:8" ht="23.55" customHeight="1" x14ac:dyDescent="0.55000000000000004">
      <c r="B295" s="1"/>
      <c r="C295" s="1"/>
      <c r="D295" s="1"/>
      <c r="E295" s="1"/>
      <c r="F295" s="1"/>
      <c r="G295" s="1"/>
      <c r="H295" s="1"/>
    </row>
    <row r="296" spans="2:8" ht="23.55" customHeight="1" x14ac:dyDescent="0.55000000000000004">
      <c r="B296" s="1"/>
      <c r="C296" s="1"/>
      <c r="D296" s="1"/>
      <c r="E296" s="1"/>
      <c r="F296" s="1"/>
      <c r="G296" s="1"/>
      <c r="H296" s="1"/>
    </row>
    <row r="297" spans="2:8" ht="23.55" customHeight="1" x14ac:dyDescent="0.55000000000000004">
      <c r="B297" s="1"/>
      <c r="C297" s="1"/>
      <c r="D297" s="1"/>
      <c r="E297" s="1"/>
      <c r="F297" s="1"/>
      <c r="G297" s="1"/>
      <c r="H297" s="1"/>
    </row>
    <row r="298" spans="2:8" ht="23.55" customHeight="1" x14ac:dyDescent="0.55000000000000004">
      <c r="B298" s="1"/>
      <c r="C298" s="1"/>
      <c r="D298" s="1"/>
      <c r="E298" s="1"/>
      <c r="F298" s="1"/>
      <c r="G298" s="1"/>
      <c r="H298" s="1"/>
    </row>
    <row r="299" spans="2:8" ht="23.55" customHeight="1" x14ac:dyDescent="0.55000000000000004">
      <c r="B299" s="1"/>
      <c r="C299" s="1"/>
      <c r="D299" s="1"/>
      <c r="E299" s="1"/>
      <c r="F299" s="1"/>
      <c r="G299" s="1"/>
      <c r="H299" s="1"/>
    </row>
    <row r="300" spans="2:8" ht="23.55" customHeight="1" x14ac:dyDescent="0.55000000000000004">
      <c r="B300" s="1"/>
      <c r="C300" s="1"/>
      <c r="D300" s="1"/>
      <c r="E300" s="1"/>
      <c r="F300" s="1"/>
      <c r="G300" s="1"/>
      <c r="H300" s="1"/>
    </row>
    <row r="301" spans="2:8" ht="23.55" customHeight="1" x14ac:dyDescent="0.55000000000000004">
      <c r="B301" s="1"/>
      <c r="C301" s="1"/>
      <c r="D301" s="1"/>
      <c r="E301" s="1"/>
      <c r="F301" s="1"/>
      <c r="G301" s="1"/>
      <c r="H301" s="1"/>
    </row>
    <row r="302" spans="2:8" ht="23.55" customHeight="1" x14ac:dyDescent="0.55000000000000004">
      <c r="B302" s="1"/>
      <c r="C302" s="1"/>
      <c r="D302" s="1"/>
      <c r="E302" s="1"/>
      <c r="F302" s="1"/>
      <c r="G302" s="1"/>
      <c r="H302" s="1"/>
    </row>
    <row r="303" spans="2:8" ht="23.55" customHeight="1" x14ac:dyDescent="0.55000000000000004">
      <c r="B303" s="1"/>
      <c r="C303" s="1"/>
      <c r="D303" s="1"/>
      <c r="E303" s="1"/>
      <c r="F303" s="1"/>
      <c r="G303" s="1"/>
      <c r="H303" s="1"/>
    </row>
    <row r="304" spans="2:8" ht="23.55" customHeight="1" x14ac:dyDescent="0.55000000000000004">
      <c r="B304" s="1"/>
      <c r="C304" s="1"/>
      <c r="D304" s="1"/>
      <c r="E304" s="1"/>
      <c r="F304" s="1"/>
      <c r="G304" s="1"/>
      <c r="H304" s="1"/>
    </row>
    <row r="305" spans="2:8" ht="23.55" customHeight="1" x14ac:dyDescent="0.55000000000000004">
      <c r="B305" s="1"/>
      <c r="C305" s="1"/>
      <c r="D305" s="1"/>
      <c r="E305" s="1"/>
      <c r="F305" s="1"/>
      <c r="G305" s="1"/>
      <c r="H305" s="1"/>
    </row>
    <row r="306" spans="2:8" ht="23.55" customHeight="1" x14ac:dyDescent="0.55000000000000004">
      <c r="B306" s="1"/>
      <c r="C306" s="1"/>
      <c r="D306" s="1"/>
      <c r="E306" s="1"/>
      <c r="F306" s="1"/>
      <c r="G306" s="1"/>
      <c r="H306" s="1"/>
    </row>
    <row r="307" spans="2:8" ht="23.55" customHeight="1" x14ac:dyDescent="0.55000000000000004">
      <c r="B307" s="1"/>
      <c r="C307" s="1"/>
      <c r="D307" s="1"/>
      <c r="E307" s="1"/>
      <c r="F307" s="1"/>
      <c r="G307" s="1"/>
      <c r="H307" s="1"/>
    </row>
    <row r="308" spans="2:8" ht="23.55" customHeight="1" x14ac:dyDescent="0.55000000000000004">
      <c r="B308" s="1"/>
      <c r="C308" s="1"/>
      <c r="D308" s="1"/>
      <c r="E308" s="1"/>
      <c r="F308" s="1"/>
      <c r="G308" s="1"/>
      <c r="H308" s="1"/>
    </row>
    <row r="309" spans="2:8" ht="23.55" customHeight="1" x14ac:dyDescent="0.55000000000000004">
      <c r="B309" s="1"/>
      <c r="C309" s="1"/>
      <c r="D309" s="1"/>
      <c r="E309" s="1"/>
      <c r="F309" s="1"/>
      <c r="G309" s="1"/>
      <c r="H309" s="1"/>
    </row>
    <row r="310" spans="2:8" ht="23.55" customHeight="1" x14ac:dyDescent="0.55000000000000004">
      <c r="B310" s="1"/>
      <c r="C310" s="1"/>
      <c r="D310" s="1"/>
      <c r="E310" s="1"/>
      <c r="F310" s="1"/>
      <c r="G310" s="1"/>
      <c r="H310" s="1"/>
    </row>
    <row r="311" spans="2:8" ht="23.55" customHeight="1" x14ac:dyDescent="0.55000000000000004">
      <c r="B311" s="1"/>
      <c r="C311" s="1"/>
      <c r="D311" s="1"/>
      <c r="E311" s="1"/>
      <c r="F311" s="1"/>
      <c r="G311" s="1"/>
      <c r="H311" s="1"/>
    </row>
    <row r="312" spans="2:8" ht="23.55" customHeight="1" x14ac:dyDescent="0.55000000000000004">
      <c r="B312" s="1"/>
      <c r="C312" s="1"/>
      <c r="D312" s="1"/>
      <c r="E312" s="1"/>
      <c r="F312" s="1"/>
      <c r="G312" s="1"/>
      <c r="H312" s="1"/>
    </row>
    <row r="313" spans="2:8" ht="23.55" customHeight="1" x14ac:dyDescent="0.55000000000000004">
      <c r="B313" s="1"/>
      <c r="C313" s="1"/>
      <c r="D313" s="1"/>
      <c r="E313" s="1"/>
      <c r="F313" s="1"/>
      <c r="G313" s="1"/>
      <c r="H313" s="1"/>
    </row>
    <row r="314" spans="2:8" ht="23.55" customHeight="1" x14ac:dyDescent="0.55000000000000004">
      <c r="B314" s="1"/>
      <c r="C314" s="1"/>
      <c r="D314" s="1"/>
      <c r="E314" s="1"/>
      <c r="F314" s="1"/>
      <c r="G314" s="1"/>
      <c r="H314" s="1"/>
    </row>
    <row r="315" spans="2:8" ht="23.55" customHeight="1" x14ac:dyDescent="0.55000000000000004">
      <c r="B315" s="1"/>
      <c r="C315" s="1"/>
      <c r="D315" s="1"/>
      <c r="E315" s="1"/>
      <c r="F315" s="1"/>
      <c r="G315" s="1"/>
      <c r="H315" s="1"/>
    </row>
    <row r="316" spans="2:8" ht="23.55" customHeight="1" x14ac:dyDescent="0.55000000000000004">
      <c r="B316" s="1"/>
      <c r="C316" s="1"/>
      <c r="D316" s="1"/>
      <c r="E316" s="1"/>
      <c r="F316" s="1"/>
      <c r="G316" s="1"/>
      <c r="H316" s="1"/>
    </row>
    <row r="317" spans="2:8" ht="23.55" customHeight="1" x14ac:dyDescent="0.55000000000000004">
      <c r="B317" s="1"/>
      <c r="C317" s="1"/>
      <c r="D317" s="1"/>
      <c r="E317" s="1"/>
      <c r="F317" s="1"/>
      <c r="G317" s="1"/>
      <c r="H317" s="1"/>
    </row>
    <row r="318" spans="2:8" ht="23.55" customHeight="1" x14ac:dyDescent="0.55000000000000004">
      <c r="B318" s="1"/>
      <c r="C318" s="1"/>
      <c r="D318" s="1"/>
      <c r="E318" s="1"/>
      <c r="F318" s="1"/>
      <c r="G318" s="1"/>
      <c r="H318" s="1"/>
    </row>
    <row r="319" spans="2:8" ht="23.55" customHeight="1" x14ac:dyDescent="0.55000000000000004">
      <c r="B319" s="1"/>
      <c r="C319" s="1"/>
      <c r="D319" s="1"/>
      <c r="E319" s="1"/>
      <c r="F319" s="1"/>
      <c r="G319" s="1"/>
      <c r="H319" s="1"/>
    </row>
    <row r="320" spans="2:8" ht="23.55" customHeight="1" x14ac:dyDescent="0.55000000000000004">
      <c r="B320" s="1"/>
      <c r="C320" s="1"/>
      <c r="D320" s="1"/>
      <c r="E320" s="1"/>
      <c r="F320" s="1"/>
      <c r="G320" s="1"/>
      <c r="H320" s="1"/>
    </row>
    <row r="321" spans="2:8" ht="23.55" customHeight="1" x14ac:dyDescent="0.55000000000000004">
      <c r="B321" s="1"/>
      <c r="C321" s="1"/>
      <c r="D321" s="1"/>
      <c r="E321" s="1"/>
      <c r="F321" s="1"/>
      <c r="G321" s="1"/>
      <c r="H321" s="1"/>
    </row>
    <row r="322" spans="2:8" ht="23.55" customHeight="1" x14ac:dyDescent="0.55000000000000004">
      <c r="B322" s="1"/>
      <c r="C322" s="1"/>
      <c r="D322" s="1"/>
      <c r="E322" s="1"/>
      <c r="F322" s="1"/>
      <c r="G322" s="1"/>
      <c r="H322" s="1"/>
    </row>
    <row r="323" spans="2:8" ht="23.55" customHeight="1" x14ac:dyDescent="0.55000000000000004">
      <c r="B323" s="1"/>
      <c r="C323" s="1"/>
      <c r="D323" s="1"/>
      <c r="E323" s="1"/>
      <c r="F323" s="1"/>
      <c r="G323" s="1"/>
      <c r="H323" s="1"/>
    </row>
    <row r="324" spans="2:8" ht="23.55" customHeight="1" x14ac:dyDescent="0.55000000000000004">
      <c r="B324" s="1"/>
      <c r="C324" s="1"/>
      <c r="D324" s="1"/>
      <c r="E324" s="1"/>
      <c r="F324" s="1"/>
      <c r="G324" s="1"/>
      <c r="H324" s="1"/>
    </row>
    <row r="325" spans="2:8" ht="23.55" customHeight="1" x14ac:dyDescent="0.55000000000000004">
      <c r="B325" s="1"/>
      <c r="C325" s="1"/>
      <c r="D325" s="1"/>
      <c r="E325" s="1"/>
      <c r="F325" s="1"/>
      <c r="G325" s="1"/>
      <c r="H325" s="1"/>
    </row>
    <row r="326" spans="2:8" ht="23.55" customHeight="1" x14ac:dyDescent="0.55000000000000004">
      <c r="B326" s="1"/>
      <c r="C326" s="1"/>
      <c r="D326" s="1"/>
      <c r="E326" s="1"/>
      <c r="F326" s="1"/>
      <c r="G326" s="1"/>
      <c r="H326" s="1"/>
    </row>
    <row r="327" spans="2:8" ht="23.55" customHeight="1" x14ac:dyDescent="0.55000000000000004">
      <c r="B327" s="1"/>
      <c r="C327" s="1"/>
      <c r="D327" s="1"/>
      <c r="E327" s="1"/>
      <c r="F327" s="1"/>
      <c r="G327" s="1"/>
      <c r="H327" s="1"/>
    </row>
    <row r="328" spans="2:8" ht="23.55" customHeight="1" x14ac:dyDescent="0.55000000000000004">
      <c r="B328" s="1"/>
      <c r="C328" s="1"/>
      <c r="D328" s="1"/>
      <c r="E328" s="1"/>
      <c r="F328" s="1"/>
      <c r="G328" s="1"/>
      <c r="H328" s="1"/>
    </row>
    <row r="329" spans="2:8" ht="23.55" customHeight="1" x14ac:dyDescent="0.55000000000000004">
      <c r="B329" s="1"/>
      <c r="C329" s="1"/>
      <c r="D329" s="1"/>
      <c r="E329" s="1"/>
      <c r="F329" s="1"/>
      <c r="G329" s="1"/>
      <c r="H329" s="1"/>
    </row>
    <row r="330" spans="2:8" ht="23.55" customHeight="1" x14ac:dyDescent="0.55000000000000004">
      <c r="B330" s="1"/>
      <c r="C330" s="1"/>
      <c r="D330" s="1"/>
      <c r="E330" s="1"/>
      <c r="F330" s="1"/>
      <c r="G330" s="1"/>
      <c r="H330" s="1"/>
    </row>
    <row r="331" spans="2:8" ht="23.55" customHeight="1" x14ac:dyDescent="0.55000000000000004">
      <c r="B331" s="1"/>
      <c r="C331" s="1"/>
      <c r="D331" s="1"/>
      <c r="E331" s="1"/>
      <c r="F331" s="1"/>
      <c r="G331" s="1"/>
      <c r="H331" s="1"/>
    </row>
    <row r="332" spans="2:8" ht="23.55" customHeight="1" x14ac:dyDescent="0.55000000000000004">
      <c r="B332" s="1"/>
      <c r="C332" s="1"/>
      <c r="D332" s="1"/>
      <c r="E332" s="1"/>
      <c r="F332" s="1"/>
      <c r="G332" s="1"/>
      <c r="H332" s="1"/>
    </row>
    <row r="333" spans="2:8" ht="23.55" customHeight="1" x14ac:dyDescent="0.55000000000000004">
      <c r="B333" s="1"/>
      <c r="C333" s="1"/>
      <c r="D333" s="1"/>
      <c r="E333" s="1"/>
      <c r="F333" s="1"/>
      <c r="G333" s="1"/>
      <c r="H333" s="1"/>
    </row>
    <row r="334" spans="2:8" ht="23.55" customHeight="1" x14ac:dyDescent="0.55000000000000004">
      <c r="B334" s="1"/>
      <c r="C334" s="1"/>
      <c r="D334" s="1"/>
      <c r="E334" s="1"/>
      <c r="F334" s="1"/>
      <c r="G334" s="1"/>
      <c r="H334" s="1"/>
    </row>
    <row r="335" spans="2:8" ht="23.55" customHeight="1" x14ac:dyDescent="0.55000000000000004">
      <c r="B335" s="1"/>
      <c r="C335" s="1"/>
      <c r="D335" s="1"/>
      <c r="E335" s="1"/>
      <c r="F335" s="1"/>
      <c r="G335" s="1"/>
      <c r="H335" s="1"/>
    </row>
    <row r="336" spans="2:8" ht="23.55" customHeight="1" x14ac:dyDescent="0.55000000000000004">
      <c r="B336" s="1"/>
      <c r="C336" s="1"/>
      <c r="D336" s="1"/>
      <c r="E336" s="1"/>
      <c r="F336" s="1"/>
      <c r="G336" s="1"/>
      <c r="H336" s="1"/>
    </row>
    <row r="337" spans="2:8" ht="23.55" customHeight="1" x14ac:dyDescent="0.55000000000000004">
      <c r="B337" s="1"/>
      <c r="C337" s="1"/>
      <c r="D337" s="1"/>
      <c r="E337" s="1"/>
      <c r="F337" s="1"/>
      <c r="G337" s="1"/>
      <c r="H337" s="1"/>
    </row>
    <row r="338" spans="2:8" ht="23.55" customHeight="1" x14ac:dyDescent="0.55000000000000004">
      <c r="B338" s="1"/>
      <c r="C338" s="1"/>
      <c r="D338" s="1"/>
      <c r="E338" s="1"/>
      <c r="F338" s="1"/>
      <c r="G338" s="1"/>
      <c r="H338" s="1"/>
    </row>
    <row r="339" spans="2:8" ht="23.55" customHeight="1" x14ac:dyDescent="0.55000000000000004">
      <c r="B339" s="1"/>
      <c r="C339" s="1"/>
      <c r="D339" s="1"/>
      <c r="E339" s="1"/>
      <c r="F339" s="1"/>
      <c r="G339" s="1"/>
      <c r="H339" s="1"/>
    </row>
    <row r="340" spans="2:8" ht="23.55" customHeight="1" x14ac:dyDescent="0.55000000000000004">
      <c r="B340" s="1"/>
      <c r="C340" s="1"/>
      <c r="D340" s="1"/>
      <c r="E340" s="1"/>
      <c r="F340" s="1"/>
      <c r="G340" s="1"/>
      <c r="H340" s="1"/>
    </row>
    <row r="341" spans="2:8" ht="23.55" customHeight="1" x14ac:dyDescent="0.55000000000000004">
      <c r="B341" s="1"/>
      <c r="C341" s="1"/>
      <c r="D341" s="1"/>
      <c r="E341" s="1"/>
      <c r="F341" s="1"/>
      <c r="G341" s="1"/>
      <c r="H341" s="1"/>
    </row>
    <row r="342" spans="2:8" ht="23.55" customHeight="1" x14ac:dyDescent="0.55000000000000004">
      <c r="B342" s="1"/>
      <c r="C342" s="1"/>
      <c r="D342" s="1"/>
      <c r="E342" s="1"/>
      <c r="F342" s="1"/>
      <c r="G342" s="1"/>
      <c r="H342" s="1"/>
    </row>
    <row r="343" spans="2:8" ht="23.55" customHeight="1" x14ac:dyDescent="0.55000000000000004">
      <c r="B343" s="1"/>
      <c r="C343" s="1"/>
      <c r="D343" s="1"/>
      <c r="E343" s="1"/>
      <c r="F343" s="1"/>
      <c r="G343" s="1"/>
      <c r="H343" s="1"/>
    </row>
  </sheetData>
  <mergeCells count="15">
    <mergeCell ref="A39:H39"/>
    <mergeCell ref="A1:H1"/>
    <mergeCell ref="A2:H2"/>
    <mergeCell ref="D4:H4"/>
    <mergeCell ref="D8:K8"/>
    <mergeCell ref="I4:K4"/>
    <mergeCell ref="D72:H72"/>
    <mergeCell ref="D76:K76"/>
    <mergeCell ref="A40:H40"/>
    <mergeCell ref="D42:H42"/>
    <mergeCell ref="D46:K46"/>
    <mergeCell ref="A69:H69"/>
    <mergeCell ref="A70:H70"/>
    <mergeCell ref="I42:K42"/>
    <mergeCell ref="I72:K72"/>
  </mergeCells>
  <pageMargins left="0.7" right="0.7" top="0.5" bottom="0.5" header="0.5" footer="0.5"/>
  <pageSetup paperSize="9" scale="72" firstPageNumber="3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38" max="11" man="1"/>
    <brk id="6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2"/>
  <sheetViews>
    <sheetView topLeftCell="A24" zoomScale="85" zoomScaleNormal="85" zoomScaleSheetLayoutView="100" workbookViewId="0">
      <selection activeCell="F32" sqref="F32"/>
    </sheetView>
  </sheetViews>
  <sheetFormatPr defaultColWidth="9.125" defaultRowHeight="22.95" customHeight="1" x14ac:dyDescent="0.55000000000000004"/>
  <cols>
    <col min="1" max="1" width="62.5" style="73" customWidth="1"/>
    <col min="2" max="2" width="13" style="73" customWidth="1"/>
    <col min="3" max="3" width="3.125" style="73" customWidth="1"/>
    <col min="4" max="4" width="18.25" style="73" customWidth="1"/>
    <col min="5" max="5" width="3.125" style="73" customWidth="1"/>
    <col min="6" max="6" width="18.25" style="73" customWidth="1"/>
    <col min="7" max="7" width="3.125" style="73" customWidth="1"/>
    <col min="8" max="8" width="18.25" style="73" customWidth="1"/>
    <col min="9" max="9" width="3.125" style="73" customWidth="1"/>
    <col min="10" max="10" width="18.25" style="73" customWidth="1"/>
    <col min="11" max="11" width="3.125" style="73" customWidth="1"/>
    <col min="12" max="12" width="18.25" style="73" customWidth="1"/>
    <col min="13" max="13" width="3.125" style="73" customWidth="1"/>
    <col min="14" max="14" width="18.25" style="73" customWidth="1"/>
    <col min="15" max="15" width="17.75" style="431" bestFit="1" customWidth="1"/>
    <col min="16" max="16" width="9.125" style="431"/>
    <col min="17" max="17" width="15.25" style="431" bestFit="1" customWidth="1"/>
    <col min="18" max="18" width="12.25" style="431" bestFit="1" customWidth="1"/>
    <col min="19" max="16384" width="9.125" style="431"/>
  </cols>
  <sheetData>
    <row r="1" spans="1:22" ht="23.4" customHeight="1" x14ac:dyDescent="0.6">
      <c r="A1" s="549" t="s">
        <v>179</v>
      </c>
      <c r="B1" s="549"/>
      <c r="C1" s="549"/>
      <c r="D1" s="549"/>
      <c r="E1" s="549"/>
      <c r="F1" s="549"/>
      <c r="G1" s="549"/>
      <c r="H1" s="549"/>
      <c r="I1" s="549"/>
      <c r="J1" s="549"/>
      <c r="K1" s="107"/>
      <c r="L1" s="107"/>
      <c r="M1" s="107"/>
      <c r="N1" s="107"/>
    </row>
    <row r="2" spans="1:22" ht="23.4" customHeight="1" x14ac:dyDescent="0.6">
      <c r="A2" s="543" t="s">
        <v>196</v>
      </c>
      <c r="C2" s="109"/>
      <c r="D2" s="108"/>
      <c r="E2" s="109"/>
      <c r="F2" s="108"/>
      <c r="G2" s="109"/>
      <c r="H2" s="110"/>
      <c r="I2" s="110"/>
      <c r="J2" s="110"/>
      <c r="K2" s="110"/>
      <c r="L2" s="110"/>
      <c r="M2" s="110"/>
      <c r="N2" s="110"/>
    </row>
    <row r="3" spans="1:22" ht="23.4" customHeight="1" x14ac:dyDescent="0.6">
      <c r="A3" s="543"/>
      <c r="C3" s="109"/>
      <c r="D3" s="108"/>
      <c r="E3" s="109"/>
      <c r="F3" s="108"/>
      <c r="G3" s="109"/>
      <c r="H3" s="110"/>
      <c r="I3" s="110"/>
      <c r="J3" s="110"/>
      <c r="K3" s="110"/>
      <c r="L3" s="110"/>
      <c r="M3" s="110"/>
      <c r="N3" s="110"/>
    </row>
    <row r="4" spans="1:22" ht="23.4" customHeight="1" x14ac:dyDescent="0.6">
      <c r="A4" s="111"/>
      <c r="B4" s="432"/>
      <c r="C4" s="432"/>
      <c r="D4" s="557" t="s">
        <v>3</v>
      </c>
      <c r="E4" s="557"/>
      <c r="F4" s="557"/>
      <c r="G4" s="557"/>
      <c r="H4" s="557"/>
      <c r="I4" s="557"/>
      <c r="J4" s="557"/>
      <c r="K4" s="557"/>
      <c r="L4" s="557"/>
      <c r="M4" s="557"/>
      <c r="N4" s="557"/>
    </row>
    <row r="5" spans="1:22" ht="23.4" customHeight="1" x14ac:dyDescent="0.55000000000000004">
      <c r="A5" s="111"/>
      <c r="B5" s="112"/>
      <c r="C5" s="546"/>
      <c r="D5" s="431"/>
      <c r="E5" s="546"/>
      <c r="F5" s="112"/>
      <c r="G5" s="546"/>
      <c r="H5" s="546"/>
      <c r="I5" s="546"/>
      <c r="J5" s="560" t="s">
        <v>48</v>
      </c>
      <c r="K5" s="560"/>
      <c r="L5" s="560"/>
      <c r="M5" s="113"/>
      <c r="N5" s="114"/>
    </row>
    <row r="6" spans="1:22" ht="21.6" customHeight="1" x14ac:dyDescent="0.55000000000000004">
      <c r="A6" s="111"/>
      <c r="B6" s="112"/>
      <c r="C6" s="546"/>
      <c r="D6" s="112" t="s">
        <v>44</v>
      </c>
      <c r="E6" s="546"/>
      <c r="F6" s="119" t="s">
        <v>94</v>
      </c>
      <c r="G6" s="546"/>
      <c r="H6" s="112" t="s">
        <v>169</v>
      </c>
      <c r="I6" s="546"/>
      <c r="J6" s="545"/>
      <c r="K6" s="545"/>
      <c r="L6" s="545"/>
      <c r="M6" s="113"/>
      <c r="N6" s="114"/>
    </row>
    <row r="7" spans="1:22" ht="21.6" customHeight="1" x14ac:dyDescent="0.55000000000000004">
      <c r="A7" s="111"/>
      <c r="B7" s="112"/>
      <c r="C7" s="546"/>
      <c r="D7" s="112" t="s">
        <v>93</v>
      </c>
      <c r="E7" s="546"/>
      <c r="F7" s="119" t="s">
        <v>221</v>
      </c>
      <c r="G7" s="546"/>
      <c r="H7" s="309" t="s">
        <v>170</v>
      </c>
      <c r="I7" s="71"/>
      <c r="J7" s="545" t="s">
        <v>157</v>
      </c>
      <c r="K7" s="71"/>
      <c r="L7" s="112"/>
      <c r="M7" s="71"/>
      <c r="N7" s="112" t="s">
        <v>92</v>
      </c>
    </row>
    <row r="8" spans="1:22" ht="21.6" customHeight="1" x14ac:dyDescent="0.55000000000000004">
      <c r="A8" s="111"/>
      <c r="B8" s="10" t="s">
        <v>7</v>
      </c>
      <c r="C8" s="546"/>
      <c r="D8" s="112" t="s">
        <v>97</v>
      </c>
      <c r="E8" s="546"/>
      <c r="F8" s="542" t="s">
        <v>220</v>
      </c>
      <c r="G8" s="546"/>
      <c r="H8" s="309" t="s">
        <v>171</v>
      </c>
      <c r="I8" s="309"/>
      <c r="J8" s="545" t="s">
        <v>158</v>
      </c>
      <c r="K8" s="309"/>
      <c r="L8" s="112" t="s">
        <v>222</v>
      </c>
      <c r="M8" s="112"/>
      <c r="N8" s="542" t="s">
        <v>95</v>
      </c>
    </row>
    <row r="9" spans="1:22" ht="21.6" customHeight="1" x14ac:dyDescent="0.55000000000000004">
      <c r="A9" s="71"/>
      <c r="B9" s="546"/>
      <c r="C9" s="546"/>
      <c r="D9" s="559" t="s">
        <v>10</v>
      </c>
      <c r="E9" s="559"/>
      <c r="F9" s="559"/>
      <c r="G9" s="559"/>
      <c r="H9" s="559"/>
      <c r="I9" s="559"/>
      <c r="J9" s="559"/>
      <c r="K9" s="559"/>
      <c r="L9" s="559"/>
      <c r="M9" s="559"/>
      <c r="N9" s="559"/>
    </row>
    <row r="10" spans="1:22" ht="21.6" customHeight="1" x14ac:dyDescent="0.6">
      <c r="A10" s="93" t="s">
        <v>266</v>
      </c>
      <c r="B10" s="546"/>
      <c r="C10" s="546"/>
      <c r="D10" s="546"/>
      <c r="E10" s="546"/>
      <c r="F10" s="546"/>
      <c r="G10" s="546"/>
      <c r="H10" s="546"/>
      <c r="I10" s="546"/>
      <c r="J10" s="546"/>
      <c r="K10" s="546"/>
      <c r="L10" s="546"/>
      <c r="M10" s="546"/>
      <c r="N10" s="546"/>
    </row>
    <row r="11" spans="1:22" ht="21.6" customHeight="1" x14ac:dyDescent="0.6">
      <c r="A11" s="120" t="s">
        <v>223</v>
      </c>
      <c r="B11" s="92"/>
      <c r="C11" s="88"/>
      <c r="D11" s="88">
        <v>1005000</v>
      </c>
      <c r="E11" s="88"/>
      <c r="F11" s="88">
        <v>348597</v>
      </c>
      <c r="G11" s="88"/>
      <c r="H11" s="88">
        <f>'BS3-5'!K83</f>
        <v>18010</v>
      </c>
      <c r="I11" s="88"/>
      <c r="J11" s="88">
        <f>'BS3-5'!K86</f>
        <v>13800</v>
      </c>
      <c r="K11" s="88"/>
      <c r="L11" s="87">
        <f>'BS3-5'!K87</f>
        <v>181232</v>
      </c>
      <c r="M11" s="87"/>
      <c r="N11" s="95">
        <f>SUM(D11:L11)</f>
        <v>1566639</v>
      </c>
      <c r="O11" s="436">
        <f>N11-'BS3-5'!K92</f>
        <v>0</v>
      </c>
      <c r="P11" s="436"/>
      <c r="Q11" s="436"/>
      <c r="R11" s="436"/>
      <c r="S11" s="436"/>
      <c r="T11" s="436"/>
      <c r="U11" s="436"/>
      <c r="V11" s="436"/>
    </row>
    <row r="12" spans="1:22" ht="21.6" customHeight="1" x14ac:dyDescent="0.6">
      <c r="A12" s="120"/>
      <c r="B12" s="546"/>
      <c r="C12" s="430"/>
      <c r="D12" s="22"/>
      <c r="E12" s="430"/>
      <c r="F12" s="22"/>
      <c r="G12" s="430"/>
      <c r="H12" s="94"/>
      <c r="I12" s="94"/>
      <c r="J12" s="94"/>
      <c r="K12" s="94"/>
      <c r="L12" s="94"/>
      <c r="M12" s="94"/>
      <c r="N12" s="94"/>
    </row>
    <row r="13" spans="1:22" s="151" customFormat="1" ht="21.6" customHeight="1" x14ac:dyDescent="0.6">
      <c r="A13" s="120" t="s">
        <v>107</v>
      </c>
      <c r="B13" s="546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2" s="151" customFormat="1" ht="21.6" customHeight="1" x14ac:dyDescent="0.6">
      <c r="A14" s="428" t="s">
        <v>172</v>
      </c>
      <c r="B14" s="546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2" s="151" customFormat="1" ht="21.6" customHeight="1" x14ac:dyDescent="0.55000000000000004">
      <c r="A15" s="37" t="s">
        <v>272</v>
      </c>
      <c r="B15" s="546">
        <v>9</v>
      </c>
      <c r="C15" s="82"/>
      <c r="D15" s="82">
        <v>110000</v>
      </c>
      <c r="E15" s="82"/>
      <c r="F15" s="82">
        <v>874500</v>
      </c>
      <c r="G15" s="82"/>
      <c r="H15" s="82">
        <v>0</v>
      </c>
      <c r="I15" s="82"/>
      <c r="J15" s="82">
        <v>0</v>
      </c>
      <c r="K15" s="82"/>
      <c r="L15" s="82">
        <v>0</v>
      </c>
      <c r="M15" s="82"/>
      <c r="N15" s="83">
        <f>SUM(D15:M15)</f>
        <v>984500</v>
      </c>
      <c r="O15" s="82"/>
      <c r="P15" s="82"/>
      <c r="Q15" s="82"/>
      <c r="R15" s="82"/>
      <c r="S15" s="82"/>
      <c r="T15" s="82"/>
      <c r="U15" s="82"/>
      <c r="V15" s="82"/>
    </row>
    <row r="16" spans="1:22" s="151" customFormat="1" ht="21.6" customHeight="1" x14ac:dyDescent="0.55000000000000004">
      <c r="A16" s="37" t="s">
        <v>230</v>
      </c>
      <c r="B16" s="546">
        <v>9</v>
      </c>
      <c r="C16" s="82"/>
      <c r="D16" s="83">
        <v>21505</v>
      </c>
      <c r="E16" s="83"/>
      <c r="F16" s="83">
        <v>21505</v>
      </c>
      <c r="G16" s="83"/>
      <c r="H16" s="83">
        <v>0</v>
      </c>
      <c r="I16" s="83"/>
      <c r="J16" s="83">
        <v>0</v>
      </c>
      <c r="K16" s="83"/>
      <c r="L16" s="83">
        <v>0</v>
      </c>
      <c r="M16" s="82"/>
      <c r="N16" s="83">
        <f>SUM(D16:M16)</f>
        <v>43010</v>
      </c>
      <c r="O16" s="82"/>
      <c r="P16" s="82"/>
      <c r="Q16" s="82"/>
      <c r="R16" s="82"/>
      <c r="S16" s="82"/>
      <c r="T16" s="82"/>
      <c r="U16" s="82"/>
      <c r="V16" s="82"/>
    </row>
    <row r="17" spans="1:22" s="151" customFormat="1" ht="21.6" customHeight="1" x14ac:dyDescent="0.55000000000000004">
      <c r="A17" s="115" t="s">
        <v>173</v>
      </c>
      <c r="B17" s="546">
        <v>10</v>
      </c>
      <c r="C17" s="82"/>
      <c r="D17" s="83">
        <v>0</v>
      </c>
      <c r="E17" s="83"/>
      <c r="F17" s="83">
        <v>14475</v>
      </c>
      <c r="G17" s="83"/>
      <c r="H17" s="83">
        <v>-5465</v>
      </c>
      <c r="I17" s="83"/>
      <c r="J17" s="83">
        <v>0</v>
      </c>
      <c r="K17" s="83"/>
      <c r="L17" s="83">
        <v>0</v>
      </c>
      <c r="M17" s="82"/>
      <c r="N17" s="83">
        <f>SUM(D17:M17)</f>
        <v>9010</v>
      </c>
      <c r="O17" s="82"/>
      <c r="P17" s="82"/>
      <c r="Q17" s="82"/>
      <c r="R17" s="82"/>
      <c r="S17" s="82"/>
      <c r="T17" s="82"/>
      <c r="U17" s="82"/>
      <c r="V17" s="82"/>
    </row>
    <row r="18" spans="1:22" s="151" customFormat="1" ht="21.6" customHeight="1" x14ac:dyDescent="0.55000000000000004">
      <c r="A18" s="115" t="s">
        <v>245</v>
      </c>
      <c r="B18" s="546">
        <v>13</v>
      </c>
      <c r="C18" s="82"/>
      <c r="D18" s="82">
        <v>0</v>
      </c>
      <c r="E18" s="82"/>
      <c r="F18" s="82">
        <v>0</v>
      </c>
      <c r="G18" s="82"/>
      <c r="H18" s="82">
        <v>0</v>
      </c>
      <c r="I18" s="82"/>
      <c r="J18" s="82">
        <v>0</v>
      </c>
      <c r="K18" s="82"/>
      <c r="L18" s="82">
        <v>-61620</v>
      </c>
      <c r="M18" s="82"/>
      <c r="N18" s="83">
        <f>SUM(D18:M18)</f>
        <v>-61620</v>
      </c>
      <c r="O18" s="82"/>
      <c r="P18" s="82"/>
      <c r="Q18" s="82"/>
      <c r="R18" s="82"/>
      <c r="S18" s="82"/>
      <c r="T18" s="82"/>
      <c r="U18" s="82"/>
      <c r="V18" s="82"/>
    </row>
    <row r="19" spans="1:22" s="151" customFormat="1" ht="21.6" customHeight="1" x14ac:dyDescent="0.6">
      <c r="A19" s="428" t="s">
        <v>174</v>
      </c>
      <c r="B19" s="546"/>
      <c r="C19" s="116"/>
      <c r="D19" s="96">
        <f>SUM(D15:D18)</f>
        <v>131505</v>
      </c>
      <c r="E19" s="116"/>
      <c r="F19" s="96">
        <f>SUM(F15:F18)</f>
        <v>910480</v>
      </c>
      <c r="G19" s="88"/>
      <c r="H19" s="96">
        <f>SUM(H15:H18)</f>
        <v>-5465</v>
      </c>
      <c r="I19" s="88"/>
      <c r="J19" s="96">
        <f>SUM(J15:J18)</f>
        <v>0</v>
      </c>
      <c r="K19" s="116"/>
      <c r="L19" s="96">
        <f>SUM(L15:L18)</f>
        <v>-61620</v>
      </c>
      <c r="M19" s="88"/>
      <c r="N19" s="96">
        <f>SUM(N15:N18)</f>
        <v>974900</v>
      </c>
      <c r="O19" s="88"/>
      <c r="P19" s="88"/>
      <c r="Q19" s="88"/>
      <c r="R19" s="88"/>
      <c r="S19" s="88"/>
      <c r="T19" s="88"/>
      <c r="U19" s="88"/>
      <c r="V19" s="88"/>
    </row>
    <row r="20" spans="1:22" s="151" customFormat="1" ht="21.6" customHeight="1" x14ac:dyDescent="0.6">
      <c r="A20" s="93" t="s">
        <v>115</v>
      </c>
      <c r="B20" s="546"/>
      <c r="C20" s="116"/>
      <c r="D20" s="96">
        <f>D19</f>
        <v>131505</v>
      </c>
      <c r="E20" s="116"/>
      <c r="F20" s="96">
        <f>F19</f>
        <v>910480</v>
      </c>
      <c r="G20" s="88"/>
      <c r="H20" s="96">
        <f>H19</f>
        <v>-5465</v>
      </c>
      <c r="I20" s="88"/>
      <c r="J20" s="96">
        <f>J19</f>
        <v>0</v>
      </c>
      <c r="K20" s="116"/>
      <c r="L20" s="96">
        <f>L19</f>
        <v>-61620</v>
      </c>
      <c r="M20" s="88"/>
      <c r="N20" s="96">
        <f>N19</f>
        <v>974900</v>
      </c>
      <c r="O20" s="88"/>
      <c r="P20" s="88"/>
      <c r="Q20" s="88"/>
      <c r="R20" s="88"/>
      <c r="S20" s="88"/>
      <c r="T20" s="88"/>
      <c r="U20" s="88"/>
      <c r="V20" s="88"/>
    </row>
    <row r="21" spans="1:22" s="151" customFormat="1" ht="21.6" customHeight="1" x14ac:dyDescent="0.6">
      <c r="A21" s="428"/>
      <c r="B21" s="546"/>
      <c r="C21" s="116"/>
      <c r="D21" s="94"/>
      <c r="E21" s="116"/>
      <c r="F21" s="94"/>
      <c r="G21" s="88"/>
      <c r="H21" s="94"/>
      <c r="I21" s="88"/>
      <c r="J21" s="94"/>
      <c r="K21" s="116"/>
      <c r="L21" s="94"/>
      <c r="M21" s="88"/>
      <c r="N21" s="94"/>
      <c r="O21" s="88"/>
      <c r="P21" s="88"/>
      <c r="Q21" s="88"/>
      <c r="R21" s="88"/>
      <c r="S21" s="88"/>
      <c r="T21" s="88"/>
      <c r="U21" s="88"/>
      <c r="V21" s="88"/>
    </row>
    <row r="22" spans="1:22" ht="21.6" customHeight="1" x14ac:dyDescent="0.6">
      <c r="A22" s="120" t="s">
        <v>197</v>
      </c>
      <c r="B22" s="546"/>
      <c r="C22" s="116"/>
      <c r="D22" s="88"/>
      <c r="E22" s="116"/>
      <c r="F22" s="88"/>
      <c r="G22" s="116"/>
      <c r="H22" s="88"/>
      <c r="I22" s="88"/>
      <c r="J22" s="88"/>
      <c r="K22" s="88"/>
      <c r="L22" s="88"/>
      <c r="M22" s="88"/>
      <c r="N22" s="88"/>
    </row>
    <row r="23" spans="1:22" ht="21.6" customHeight="1" x14ac:dyDescent="0.55000000000000004">
      <c r="A23" s="115" t="s">
        <v>209</v>
      </c>
      <c r="B23" s="546"/>
      <c r="C23" s="117"/>
      <c r="D23" s="425">
        <v>0</v>
      </c>
      <c r="E23" s="433"/>
      <c r="F23" s="425">
        <v>0</v>
      </c>
      <c r="G23" s="117"/>
      <c r="H23" s="425">
        <v>0</v>
      </c>
      <c r="I23" s="54"/>
      <c r="J23" s="425">
        <v>0</v>
      </c>
      <c r="K23" s="54"/>
      <c r="L23" s="54">
        <f>'PL8-9'!H38</f>
        <v>92176</v>
      </c>
      <c r="M23" s="22"/>
      <c r="N23" s="83">
        <f>SUM(D23:M23)</f>
        <v>92176</v>
      </c>
    </row>
    <row r="24" spans="1:22" ht="21.6" customHeight="1" x14ac:dyDescent="0.55000000000000004">
      <c r="A24" s="111" t="s">
        <v>101</v>
      </c>
      <c r="B24" s="546"/>
      <c r="C24" s="117"/>
      <c r="D24" s="425">
        <v>0</v>
      </c>
      <c r="E24" s="433"/>
      <c r="F24" s="425">
        <v>0</v>
      </c>
      <c r="G24" s="117"/>
      <c r="H24" s="425">
        <v>0</v>
      </c>
      <c r="I24" s="22"/>
      <c r="J24" s="425">
        <v>0</v>
      </c>
      <c r="K24" s="22"/>
      <c r="L24" s="22">
        <f>'PL6-7'!H44</f>
        <v>0</v>
      </c>
      <c r="M24" s="22"/>
      <c r="N24" s="124">
        <f>SUM(D24:M24)</f>
        <v>0</v>
      </c>
    </row>
    <row r="25" spans="1:22" ht="21.6" customHeight="1" x14ac:dyDescent="0.6">
      <c r="A25" s="70" t="s">
        <v>198</v>
      </c>
      <c r="B25" s="92"/>
      <c r="C25" s="116"/>
      <c r="D25" s="434">
        <f>SUM(D23:D24)</f>
        <v>0</v>
      </c>
      <c r="E25" s="435"/>
      <c r="F25" s="434">
        <f>SUM(F23:F24)</f>
        <v>0</v>
      </c>
      <c r="G25" s="116"/>
      <c r="H25" s="434">
        <f>SUM(H23:H24)</f>
        <v>0</v>
      </c>
      <c r="I25" s="94"/>
      <c r="J25" s="434">
        <f>SUM(J23:J24)</f>
        <v>0</v>
      </c>
      <c r="K25" s="94"/>
      <c r="L25" s="96">
        <f>SUM(L23:L24)</f>
        <v>92176</v>
      </c>
      <c r="M25" s="94"/>
      <c r="N25" s="96">
        <f>SUM(N23:N24)</f>
        <v>92176</v>
      </c>
      <c r="O25" s="436"/>
    </row>
    <row r="26" spans="1:22" ht="21.6" customHeight="1" x14ac:dyDescent="0.6">
      <c r="A26" s="120"/>
      <c r="B26" s="546"/>
      <c r="C26" s="430"/>
      <c r="D26" s="22"/>
      <c r="E26" s="430"/>
      <c r="F26" s="22"/>
      <c r="G26" s="430"/>
      <c r="H26" s="94"/>
      <c r="I26" s="94"/>
      <c r="J26" s="94"/>
      <c r="K26" s="94"/>
      <c r="L26" s="94"/>
      <c r="M26" s="94"/>
      <c r="N26" s="94"/>
    </row>
    <row r="27" spans="1:22" ht="21.6" customHeight="1" thickBot="1" x14ac:dyDescent="0.65">
      <c r="A27" s="298" t="s">
        <v>267</v>
      </c>
      <c r="B27" s="92"/>
      <c r="C27" s="116"/>
      <c r="D27" s="118">
        <f>SUM(D11,D25,D20)</f>
        <v>1136505</v>
      </c>
      <c r="E27" s="116"/>
      <c r="F27" s="118">
        <f>SUM(F11,F25,F20)</f>
        <v>1259077</v>
      </c>
      <c r="G27" s="116"/>
      <c r="H27" s="118">
        <f>SUM(H11,H25,H20)</f>
        <v>12545</v>
      </c>
      <c r="I27" s="94"/>
      <c r="J27" s="118">
        <f>SUM(J11,J25,J20)</f>
        <v>13800</v>
      </c>
      <c r="K27" s="94"/>
      <c r="L27" s="118">
        <f>SUM(L11,L25,L20)</f>
        <v>211788</v>
      </c>
      <c r="M27" s="94"/>
      <c r="N27" s="118">
        <f>SUM(N11,N25,N20)</f>
        <v>2633715</v>
      </c>
      <c r="O27" s="436">
        <f>N27-'BS3-5'!I92</f>
        <v>0</v>
      </c>
    </row>
    <row r="28" spans="1:22" ht="21.6" customHeight="1" thickTop="1" x14ac:dyDescent="0.55000000000000004">
      <c r="D28" s="423">
        <f>D27-'BS3-5'!I80</f>
        <v>0</v>
      </c>
      <c r="F28" s="423">
        <f>F27-'BS3-5'!I81</f>
        <v>0</v>
      </c>
      <c r="H28" s="426">
        <f>H27-'BS3-5'!I83</f>
        <v>0</v>
      </c>
      <c r="I28" s="426"/>
      <c r="J28" s="426">
        <f>J27-'BS3-5'!I86</f>
        <v>0</v>
      </c>
      <c r="K28" s="426"/>
      <c r="L28" s="426">
        <f>L27-'BS3-5'!I87</f>
        <v>0</v>
      </c>
      <c r="N28" s="423">
        <f>N27-'BS3-5'!I88</f>
        <v>0</v>
      </c>
    </row>
    <row r="29" spans="1:22" ht="21.6" customHeight="1" x14ac:dyDescent="0.55000000000000004">
      <c r="D29" s="426"/>
      <c r="F29" s="426"/>
      <c r="H29" s="426"/>
      <c r="I29" s="426"/>
      <c r="J29" s="426"/>
      <c r="K29" s="426"/>
      <c r="L29" s="426"/>
      <c r="N29" s="426"/>
    </row>
    <row r="30" spans="1:22" ht="21.6" customHeight="1" x14ac:dyDescent="0.55000000000000004">
      <c r="H30" s="423"/>
      <c r="I30" s="423"/>
      <c r="J30" s="423"/>
      <c r="K30" s="423"/>
      <c r="L30" s="423"/>
      <c r="N30" s="306"/>
    </row>
    <row r="31" spans="1:22" ht="21.6" customHeight="1" x14ac:dyDescent="0.55000000000000004">
      <c r="D31" s="427"/>
      <c r="F31" s="427"/>
      <c r="H31" s="427"/>
      <c r="I31" s="427"/>
      <c r="J31" s="427"/>
      <c r="K31" s="427"/>
      <c r="L31" s="427"/>
      <c r="N31" s="427"/>
    </row>
    <row r="32" spans="1:22" ht="22.8" customHeight="1" x14ac:dyDescent="0.55000000000000004"/>
  </sheetData>
  <mergeCells count="4">
    <mergeCell ref="D9:N9"/>
    <mergeCell ref="J5:L5"/>
    <mergeCell ref="A1:J1"/>
    <mergeCell ref="D4:N4"/>
  </mergeCells>
  <pageMargins left="0.7" right="0.7" top="0.5" bottom="0.5" header="0.5" footer="0.5"/>
  <pageSetup paperSize="9" scale="72" firstPageNumber="13" orientation="landscape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2CCBA-0787-46B3-AB6F-29BC75B6527A}">
  <dimension ref="A1:Z111"/>
  <sheetViews>
    <sheetView topLeftCell="A55" zoomScale="70" zoomScaleNormal="70" zoomScaleSheetLayoutView="100" workbookViewId="0">
      <selection activeCell="G69" sqref="G69"/>
    </sheetView>
  </sheetViews>
  <sheetFormatPr defaultColWidth="10.375" defaultRowHeight="23.55" customHeight="1" x14ac:dyDescent="0.55000000000000004"/>
  <cols>
    <col min="1" max="3" width="2.75" style="506" customWidth="1"/>
    <col min="4" max="4" width="57" style="506" customWidth="1"/>
    <col min="5" max="5" width="9.25" style="506" customWidth="1"/>
    <col min="6" max="6" width="1.875" style="526" customWidth="1"/>
    <col min="7" max="7" width="14.625" style="509" customWidth="1"/>
    <col min="8" max="8" width="1.875" style="526" customWidth="1"/>
    <col min="9" max="9" width="14" style="509" customWidth="1"/>
    <col min="10" max="10" width="1.875" style="526" customWidth="1"/>
    <col min="11" max="11" width="13.25" style="509" customWidth="1"/>
    <col min="12" max="12" width="1.875" style="526" customWidth="1"/>
    <col min="13" max="13" width="12.875" style="509" bestFit="1" customWidth="1"/>
    <col min="14" max="14" width="10.375" style="506"/>
    <col min="15" max="15" width="14.5" style="506" customWidth="1"/>
    <col min="16" max="27" width="10.375" style="506" customWidth="1"/>
    <col min="28" max="16384" width="10.375" style="506"/>
  </cols>
  <sheetData>
    <row r="1" spans="1:14" ht="23.4" customHeight="1" x14ac:dyDescent="0.6">
      <c r="A1" s="563" t="s">
        <v>179</v>
      </c>
      <c r="B1" s="563"/>
      <c r="C1" s="563"/>
      <c r="D1" s="563"/>
      <c r="E1" s="563"/>
      <c r="F1" s="563"/>
      <c r="G1" s="563"/>
      <c r="H1" s="563"/>
      <c r="I1" s="563"/>
      <c r="J1" s="505"/>
      <c r="K1" s="505"/>
      <c r="L1" s="505"/>
      <c r="M1" s="505"/>
    </row>
    <row r="2" spans="1:14" ht="23.4" customHeight="1" x14ac:dyDescent="0.6">
      <c r="A2" s="507" t="s">
        <v>210</v>
      </c>
      <c r="F2" s="508"/>
      <c r="H2" s="508"/>
      <c r="J2" s="508"/>
      <c r="L2" s="508"/>
    </row>
    <row r="3" spans="1:14" ht="19.95" customHeight="1" x14ac:dyDescent="0.6">
      <c r="A3" s="510"/>
      <c r="F3" s="508"/>
      <c r="H3" s="508"/>
      <c r="J3" s="508"/>
      <c r="L3" s="508"/>
    </row>
    <row r="4" spans="1:14" ht="22.05" customHeight="1" x14ac:dyDescent="0.6">
      <c r="A4" s="511"/>
      <c r="F4" s="505"/>
      <c r="G4" s="564" t="s">
        <v>2</v>
      </c>
      <c r="H4" s="564"/>
      <c r="I4" s="564"/>
      <c r="J4" s="505"/>
      <c r="K4" s="564" t="s">
        <v>3</v>
      </c>
      <c r="L4" s="564"/>
      <c r="M4" s="564"/>
    </row>
    <row r="5" spans="1:14" ht="22.05" customHeight="1" x14ac:dyDescent="0.6">
      <c r="A5" s="511"/>
      <c r="F5" s="512"/>
      <c r="G5" s="561" t="s">
        <v>143</v>
      </c>
      <c r="H5" s="561"/>
      <c r="I5" s="561"/>
      <c r="J5" s="512"/>
      <c r="K5" s="561" t="s">
        <v>143</v>
      </c>
      <c r="L5" s="561"/>
      <c r="M5" s="561"/>
    </row>
    <row r="6" spans="1:14" ht="22.5" customHeight="1" x14ac:dyDescent="0.6">
      <c r="A6" s="511"/>
      <c r="F6" s="512"/>
      <c r="G6" s="561" t="s">
        <v>142</v>
      </c>
      <c r="H6" s="561"/>
      <c r="I6" s="561"/>
      <c r="J6" s="512"/>
      <c r="K6" s="561" t="s">
        <v>142</v>
      </c>
      <c r="L6" s="561"/>
      <c r="M6" s="561"/>
    </row>
    <row r="7" spans="1:14" ht="22.05" customHeight="1" x14ac:dyDescent="0.55000000000000004">
      <c r="E7" s="358" t="s">
        <v>7</v>
      </c>
      <c r="F7" s="513"/>
      <c r="G7" s="514" t="s">
        <v>224</v>
      </c>
      <c r="H7" s="513"/>
      <c r="I7" s="514" t="s">
        <v>199</v>
      </c>
      <c r="J7" s="513"/>
      <c r="K7" s="514" t="s">
        <v>224</v>
      </c>
      <c r="L7" s="513"/>
      <c r="M7" s="514" t="s">
        <v>199</v>
      </c>
      <c r="N7" s="515"/>
    </row>
    <row r="8" spans="1:14" ht="22.05" customHeight="1" x14ac:dyDescent="0.55000000000000004">
      <c r="E8" s="516"/>
      <c r="F8" s="516"/>
      <c r="G8" s="562" t="s">
        <v>10</v>
      </c>
      <c r="H8" s="562"/>
      <c r="I8" s="562"/>
      <c r="J8" s="562"/>
      <c r="K8" s="562"/>
      <c r="L8" s="562"/>
      <c r="M8" s="562"/>
    </row>
    <row r="9" spans="1:14" ht="22.05" customHeight="1" x14ac:dyDescent="0.6">
      <c r="A9" s="517" t="s">
        <v>116</v>
      </c>
      <c r="E9" s="518"/>
      <c r="F9" s="506"/>
      <c r="H9" s="506"/>
      <c r="I9" s="519"/>
      <c r="J9" s="506"/>
      <c r="K9" s="519"/>
      <c r="L9" s="506"/>
      <c r="M9" s="520"/>
    </row>
    <row r="10" spans="1:14" ht="22.05" customHeight="1" x14ac:dyDescent="0.55000000000000004">
      <c r="A10" s="521" t="s">
        <v>74</v>
      </c>
      <c r="E10" s="516"/>
      <c r="F10" s="26"/>
      <c r="G10" s="26">
        <f>'PL8-9'!D33</f>
        <v>150537</v>
      </c>
      <c r="H10" s="26"/>
      <c r="I10" s="26">
        <v>66940</v>
      </c>
      <c r="J10" s="26"/>
      <c r="K10" s="26">
        <f>'PL8-9'!H56</f>
        <v>92176</v>
      </c>
      <c r="L10" s="26"/>
      <c r="M10" s="26">
        <v>83383</v>
      </c>
    </row>
    <row r="11" spans="1:14" ht="22.05" customHeight="1" x14ac:dyDescent="0.55000000000000004">
      <c r="A11" s="522" t="s">
        <v>233</v>
      </c>
      <c r="E11" s="516"/>
      <c r="F11" s="26"/>
      <c r="G11" s="26"/>
      <c r="H11" s="26"/>
      <c r="I11" s="26"/>
      <c r="J11" s="26"/>
      <c r="K11" s="26"/>
      <c r="L11" s="26"/>
      <c r="M11" s="26"/>
    </row>
    <row r="12" spans="1:14" ht="22.05" customHeight="1" x14ac:dyDescent="0.55000000000000004">
      <c r="A12" s="521" t="s">
        <v>175</v>
      </c>
      <c r="E12" s="516"/>
      <c r="F12" s="26"/>
      <c r="G12" s="491">
        <v>28657</v>
      </c>
      <c r="H12" s="26"/>
      <c r="I12" s="26">
        <v>16681</v>
      </c>
      <c r="J12" s="26"/>
      <c r="K12" s="26">
        <v>23369</v>
      </c>
      <c r="L12" s="26"/>
      <c r="M12" s="26">
        <v>20734</v>
      </c>
    </row>
    <row r="13" spans="1:14" ht="22.05" customHeight="1" x14ac:dyDescent="0.55000000000000004">
      <c r="A13" s="506" t="s">
        <v>70</v>
      </c>
      <c r="E13" s="516"/>
      <c r="F13" s="26"/>
      <c r="G13" s="491">
        <v>23716</v>
      </c>
      <c r="H13" s="26"/>
      <c r="I13" s="26">
        <v>17817</v>
      </c>
      <c r="J13" s="26"/>
      <c r="K13" s="26">
        <v>12947</v>
      </c>
      <c r="L13" s="26"/>
      <c r="M13" s="26">
        <v>7569</v>
      </c>
    </row>
    <row r="14" spans="1:14" ht="22.05" customHeight="1" x14ac:dyDescent="0.55000000000000004">
      <c r="A14" s="506" t="s">
        <v>117</v>
      </c>
      <c r="E14" s="516"/>
      <c r="F14" s="26"/>
      <c r="G14" s="492">
        <v>205634</v>
      </c>
      <c r="H14" s="26"/>
      <c r="I14" s="26">
        <v>176477</v>
      </c>
      <c r="J14" s="26"/>
      <c r="K14" s="26">
        <v>119515</v>
      </c>
      <c r="L14" s="26"/>
      <c r="M14" s="26">
        <v>104496</v>
      </c>
    </row>
    <row r="15" spans="1:14" ht="22.05" customHeight="1" x14ac:dyDescent="0.55000000000000004">
      <c r="A15" s="521" t="s">
        <v>282</v>
      </c>
      <c r="E15" s="516"/>
      <c r="F15" s="26"/>
      <c r="G15" s="491">
        <v>-1935</v>
      </c>
      <c r="H15" s="26"/>
      <c r="I15" s="26">
        <v>-2714</v>
      </c>
      <c r="J15" s="26"/>
      <c r="K15" s="26">
        <v>-1935</v>
      </c>
      <c r="L15" s="26"/>
      <c r="M15" s="26">
        <v>-2714</v>
      </c>
    </row>
    <row r="16" spans="1:14" ht="22.05" customHeight="1" x14ac:dyDescent="0.55000000000000004">
      <c r="A16" s="521" t="s">
        <v>164</v>
      </c>
      <c r="E16" s="516"/>
      <c r="F16" s="26"/>
      <c r="G16" s="491">
        <v>2119</v>
      </c>
      <c r="H16" s="26"/>
      <c r="I16" s="26">
        <v>1835</v>
      </c>
      <c r="J16" s="26"/>
      <c r="K16" s="26">
        <v>1227</v>
      </c>
      <c r="L16" s="26"/>
      <c r="M16" s="26">
        <v>1117</v>
      </c>
    </row>
    <row r="17" spans="1:15" ht="22.05" customHeight="1" x14ac:dyDescent="0.55000000000000004">
      <c r="A17" s="521" t="s">
        <v>240</v>
      </c>
      <c r="E17" s="516"/>
      <c r="F17" s="26"/>
      <c r="G17" s="491">
        <v>-2931</v>
      </c>
      <c r="H17" s="26"/>
      <c r="I17" s="26">
        <v>-29263</v>
      </c>
      <c r="J17" s="26"/>
      <c r="K17" s="26">
        <v>-3738</v>
      </c>
      <c r="L17" s="26"/>
      <c r="M17" s="26">
        <v>-29263</v>
      </c>
    </row>
    <row r="18" spans="1:15" ht="22.05" customHeight="1" x14ac:dyDescent="0.55000000000000004">
      <c r="A18" s="146" t="s">
        <v>273</v>
      </c>
      <c r="E18" s="516"/>
      <c r="F18" s="152"/>
      <c r="G18" s="492">
        <v>-1078</v>
      </c>
      <c r="H18" s="152"/>
      <c r="I18" s="26">
        <v>0</v>
      </c>
      <c r="J18" s="152"/>
      <c r="K18" s="26">
        <v>0</v>
      </c>
      <c r="L18" s="152"/>
      <c r="M18" s="437">
        <v>0</v>
      </c>
      <c r="O18" s="523"/>
    </row>
    <row r="19" spans="1:15" ht="22.05" customHeight="1" x14ac:dyDescent="0.55000000000000004">
      <c r="A19" s="146" t="s">
        <v>256</v>
      </c>
      <c r="E19" s="516"/>
      <c r="F19" s="152"/>
      <c r="G19" s="492"/>
      <c r="H19" s="152"/>
      <c r="I19" s="26"/>
      <c r="J19" s="152"/>
      <c r="K19" s="26"/>
      <c r="L19" s="152"/>
      <c r="M19" s="437"/>
      <c r="O19" s="523"/>
    </row>
    <row r="20" spans="1:15" ht="22.05" customHeight="1" x14ac:dyDescent="0.55000000000000004">
      <c r="A20" s="146" t="s">
        <v>270</v>
      </c>
      <c r="E20" s="516"/>
      <c r="F20" s="152"/>
      <c r="G20" s="492">
        <v>-1472</v>
      </c>
      <c r="H20" s="152"/>
      <c r="I20" s="53">
        <v>0</v>
      </c>
      <c r="J20" s="152"/>
      <c r="K20" s="26">
        <v>0</v>
      </c>
      <c r="L20" s="152"/>
      <c r="M20" s="437">
        <v>0</v>
      </c>
      <c r="O20" s="523"/>
    </row>
    <row r="21" spans="1:15" ht="22.05" customHeight="1" x14ac:dyDescent="0.55000000000000004">
      <c r="A21" s="146" t="s">
        <v>231</v>
      </c>
      <c r="E21" s="516"/>
      <c r="F21" s="152"/>
      <c r="G21" s="53"/>
      <c r="H21" s="152"/>
      <c r="I21" s="26"/>
      <c r="J21" s="152"/>
      <c r="K21" s="26"/>
      <c r="L21" s="152"/>
      <c r="M21" s="437"/>
      <c r="O21" s="523"/>
    </row>
    <row r="22" spans="1:15" ht="22.05" customHeight="1" x14ac:dyDescent="0.55000000000000004">
      <c r="A22" s="146" t="s">
        <v>228</v>
      </c>
      <c r="E22" s="516"/>
      <c r="F22" s="26"/>
      <c r="G22" s="491">
        <v>237</v>
      </c>
      <c r="H22" s="26"/>
      <c r="I22" s="26">
        <v>7543</v>
      </c>
      <c r="J22" s="26"/>
      <c r="K22" s="26">
        <v>-1398</v>
      </c>
      <c r="L22" s="26"/>
      <c r="M22" s="26">
        <v>7702</v>
      </c>
    </row>
    <row r="23" spans="1:15" ht="22.05" customHeight="1" x14ac:dyDescent="0.55000000000000004">
      <c r="A23" s="146" t="s">
        <v>234</v>
      </c>
      <c r="E23" s="516"/>
      <c r="F23" s="26"/>
      <c r="G23" s="491">
        <v>-95</v>
      </c>
      <c r="H23" s="26"/>
      <c r="I23" s="26">
        <v>572</v>
      </c>
      <c r="J23" s="26"/>
      <c r="K23" s="26">
        <v>-95</v>
      </c>
      <c r="L23" s="26"/>
      <c r="M23" s="53">
        <v>572</v>
      </c>
    </row>
    <row r="24" spans="1:15" ht="22.05" customHeight="1" x14ac:dyDescent="0.55000000000000004">
      <c r="A24" s="146" t="s">
        <v>168</v>
      </c>
      <c r="E24" s="516"/>
      <c r="F24" s="26"/>
      <c r="G24" s="491">
        <v>17649</v>
      </c>
      <c r="H24" s="26"/>
      <c r="I24" s="26">
        <v>47662</v>
      </c>
      <c r="J24" s="26"/>
      <c r="K24" s="26">
        <v>17649</v>
      </c>
      <c r="L24" s="26"/>
      <c r="M24" s="26">
        <v>47662</v>
      </c>
    </row>
    <row r="25" spans="1:15" ht="22.05" customHeight="1" x14ac:dyDescent="0.55000000000000004">
      <c r="A25" s="146" t="s">
        <v>257</v>
      </c>
      <c r="E25" s="516"/>
      <c r="F25" s="26"/>
      <c r="G25" s="491">
        <v>553</v>
      </c>
      <c r="H25" s="26"/>
      <c r="I25" s="26">
        <v>-80</v>
      </c>
      <c r="J25" s="26"/>
      <c r="K25" s="26">
        <v>0</v>
      </c>
      <c r="L25" s="26"/>
      <c r="M25" s="26">
        <v>0</v>
      </c>
    </row>
    <row r="26" spans="1:15" ht="22.05" customHeight="1" x14ac:dyDescent="0.55000000000000004">
      <c r="A26" s="146" t="s">
        <v>118</v>
      </c>
      <c r="E26" s="516"/>
      <c r="F26" s="26"/>
      <c r="G26" s="491">
        <v>-118</v>
      </c>
      <c r="H26" s="26"/>
      <c r="I26" s="26">
        <v>-81</v>
      </c>
      <c r="J26" s="26"/>
      <c r="K26" s="152">
        <v>-5536</v>
      </c>
      <c r="L26" s="26"/>
      <c r="M26" s="26">
        <v>-5154</v>
      </c>
    </row>
    <row r="27" spans="1:15" ht="22.05" customHeight="1" x14ac:dyDescent="0.55000000000000004">
      <c r="A27" s="146" t="s">
        <v>180</v>
      </c>
      <c r="E27" s="516">
        <v>10</v>
      </c>
      <c r="F27" s="152"/>
      <c r="G27" s="491">
        <v>9011</v>
      </c>
      <c r="H27" s="26"/>
      <c r="I27" s="438">
        <v>7788</v>
      </c>
      <c r="J27" s="152"/>
      <c r="K27" s="438">
        <v>9011</v>
      </c>
      <c r="L27" s="152"/>
      <c r="M27" s="438">
        <v>7788</v>
      </c>
    </row>
    <row r="28" spans="1:15" ht="22.05" customHeight="1" x14ac:dyDescent="0.55000000000000004">
      <c r="E28" s="516"/>
      <c r="F28" s="26"/>
      <c r="G28" s="439">
        <f>SUM(G10:G27)</f>
        <v>430484</v>
      </c>
      <c r="H28" s="26"/>
      <c r="I28" s="26">
        <f>SUM(I10:I27)</f>
        <v>311177</v>
      </c>
      <c r="J28" s="26"/>
      <c r="K28" s="152">
        <f>SUM(K10:K27)</f>
        <v>263192</v>
      </c>
      <c r="L28" s="26"/>
      <c r="M28" s="26">
        <f>SUM(M10:M27)</f>
        <v>243892</v>
      </c>
      <c r="O28" s="523"/>
    </row>
    <row r="29" spans="1:15" ht="22.05" customHeight="1" x14ac:dyDescent="0.55000000000000004">
      <c r="A29" s="522" t="s">
        <v>119</v>
      </c>
      <c r="E29" s="516"/>
      <c r="F29" s="26"/>
      <c r="G29" s="26"/>
      <c r="H29" s="26"/>
      <c r="I29" s="26"/>
      <c r="J29" s="26"/>
      <c r="K29" s="26"/>
      <c r="L29" s="26"/>
      <c r="M29" s="26"/>
    </row>
    <row r="30" spans="1:15" ht="22.05" customHeight="1" x14ac:dyDescent="0.55000000000000004">
      <c r="A30" s="521" t="s">
        <v>13</v>
      </c>
      <c r="E30" s="516"/>
      <c r="F30" s="26"/>
      <c r="G30" s="491">
        <v>-9361</v>
      </c>
      <c r="H30" s="26"/>
      <c r="I30" s="26">
        <v>18354</v>
      </c>
      <c r="J30" s="26"/>
      <c r="K30" s="26">
        <v>11485</v>
      </c>
      <c r="L30" s="26"/>
      <c r="M30" s="53">
        <v>20669</v>
      </c>
      <c r="N30" s="523"/>
      <c r="O30" s="121"/>
    </row>
    <row r="31" spans="1:15" ht="22.05" customHeight="1" x14ac:dyDescent="0.55000000000000004">
      <c r="A31" s="524" t="s">
        <v>20</v>
      </c>
      <c r="E31" s="516"/>
      <c r="F31" s="26"/>
      <c r="G31" s="491">
        <v>-3064</v>
      </c>
      <c r="H31" s="26"/>
      <c r="I31" s="26">
        <v>92773</v>
      </c>
      <c r="J31" s="26"/>
      <c r="K31" s="491">
        <v>-2181</v>
      </c>
      <c r="L31" s="26"/>
      <c r="M31" s="26">
        <v>92773</v>
      </c>
      <c r="O31" s="121"/>
    </row>
    <row r="32" spans="1:15" ht="22.05" customHeight="1" x14ac:dyDescent="0.55000000000000004">
      <c r="A32" s="524" t="s">
        <v>208</v>
      </c>
      <c r="E32" s="516"/>
      <c r="F32" s="26"/>
      <c r="G32" s="491">
        <v>-9959</v>
      </c>
      <c r="H32" s="26"/>
      <c r="I32" s="26">
        <v>-7897</v>
      </c>
      <c r="J32" s="26"/>
      <c r="K32" s="491">
        <v>-5974</v>
      </c>
      <c r="L32" s="26"/>
      <c r="M32" s="26">
        <v>1477</v>
      </c>
      <c r="O32" s="121"/>
    </row>
    <row r="33" spans="1:15" ht="22.05" customHeight="1" x14ac:dyDescent="0.55000000000000004">
      <c r="A33" s="506" t="s">
        <v>16</v>
      </c>
      <c r="E33" s="516"/>
      <c r="F33" s="26"/>
      <c r="G33" s="491">
        <v>22114</v>
      </c>
      <c r="H33" s="26"/>
      <c r="I33" s="26">
        <v>-3608</v>
      </c>
      <c r="J33" s="26"/>
      <c r="K33" s="26">
        <v>-337</v>
      </c>
      <c r="L33" s="26"/>
      <c r="M33" s="26">
        <v>-23</v>
      </c>
      <c r="O33" s="121"/>
    </row>
    <row r="34" spans="1:15" ht="22.05" customHeight="1" x14ac:dyDescent="0.55000000000000004">
      <c r="A34" s="506" t="s">
        <v>17</v>
      </c>
      <c r="E34" s="516"/>
      <c r="F34" s="26"/>
      <c r="G34" s="491">
        <v>-3594</v>
      </c>
      <c r="H34" s="26"/>
      <c r="I34" s="26">
        <v>-9312</v>
      </c>
      <c r="J34" s="26"/>
      <c r="K34" s="26">
        <v>-1974</v>
      </c>
      <c r="L34" s="26"/>
      <c r="M34" s="26">
        <v>247</v>
      </c>
      <c r="O34" s="121"/>
    </row>
    <row r="35" spans="1:15" ht="22.05" customHeight="1" x14ac:dyDescent="0.55000000000000004">
      <c r="A35" s="521" t="s">
        <v>162</v>
      </c>
      <c r="E35" s="516"/>
      <c r="F35" s="26"/>
      <c r="G35" s="491">
        <v>-36522</v>
      </c>
      <c r="H35" s="26"/>
      <c r="I35" s="26">
        <v>-38682</v>
      </c>
      <c r="J35" s="26"/>
      <c r="K35" s="26">
        <v>-35549</v>
      </c>
      <c r="L35" s="26"/>
      <c r="M35" s="26">
        <v>-38682</v>
      </c>
      <c r="O35" s="121"/>
    </row>
    <row r="36" spans="1:15" ht="22.05" customHeight="1" x14ac:dyDescent="0.55000000000000004">
      <c r="A36" s="521" t="s">
        <v>26</v>
      </c>
      <c r="E36" s="516"/>
      <c r="F36" s="26"/>
      <c r="G36" s="491">
        <v>1084</v>
      </c>
      <c r="H36" s="26"/>
      <c r="I36" s="26">
        <v>-5007</v>
      </c>
      <c r="J36" s="26"/>
      <c r="K36" s="26">
        <v>11</v>
      </c>
      <c r="L36" s="26"/>
      <c r="M36" s="26">
        <v>-40</v>
      </c>
      <c r="O36" s="121"/>
    </row>
    <row r="37" spans="1:15" ht="22.05" customHeight="1" x14ac:dyDescent="0.55000000000000004">
      <c r="A37" s="521" t="s">
        <v>31</v>
      </c>
      <c r="E37" s="516"/>
      <c r="F37" s="26"/>
      <c r="G37" s="491">
        <v>-29328</v>
      </c>
      <c r="H37" s="26"/>
      <c r="I37" s="26">
        <v>-28422</v>
      </c>
      <c r="J37" s="26"/>
      <c r="K37" s="26">
        <v>-30171</v>
      </c>
      <c r="L37" s="26"/>
      <c r="M37" s="26">
        <v>-36401</v>
      </c>
      <c r="N37" s="523"/>
      <c r="O37" s="121"/>
    </row>
    <row r="38" spans="1:15" ht="22.05" customHeight="1" x14ac:dyDescent="0.55000000000000004">
      <c r="A38" s="521" t="s">
        <v>32</v>
      </c>
      <c r="E38" s="516"/>
      <c r="F38" s="26"/>
      <c r="G38" s="491">
        <v>-7499</v>
      </c>
      <c r="H38" s="26"/>
      <c r="I38" s="26">
        <v>33010</v>
      </c>
      <c r="J38" s="26"/>
      <c r="K38" s="26">
        <v>4358</v>
      </c>
      <c r="L38" s="26"/>
      <c r="M38" s="26">
        <v>29982</v>
      </c>
      <c r="O38" s="121"/>
    </row>
    <row r="39" spans="1:15" ht="22.05" customHeight="1" x14ac:dyDescent="0.55000000000000004">
      <c r="A39" s="521" t="s">
        <v>182</v>
      </c>
      <c r="E39" s="516"/>
      <c r="F39" s="26"/>
      <c r="G39" s="491">
        <v>38839</v>
      </c>
      <c r="H39" s="26"/>
      <c r="I39" s="26">
        <v>-11835</v>
      </c>
      <c r="J39" s="26"/>
      <c r="K39" s="26">
        <v>39439</v>
      </c>
      <c r="L39" s="26"/>
      <c r="M39" s="26">
        <v>-11835</v>
      </c>
      <c r="O39" s="121"/>
    </row>
    <row r="40" spans="1:15" ht="22.05" customHeight="1" x14ac:dyDescent="0.55000000000000004">
      <c r="A40" s="521" t="s">
        <v>37</v>
      </c>
      <c r="E40" s="516"/>
      <c r="F40" s="152"/>
      <c r="G40" s="491">
        <v>837</v>
      </c>
      <c r="H40" s="152"/>
      <c r="I40" s="26">
        <v>-678</v>
      </c>
      <c r="J40" s="152"/>
      <c r="K40" s="26">
        <v>109</v>
      </c>
      <c r="L40" s="152"/>
      <c r="M40" s="26">
        <v>-800</v>
      </c>
      <c r="O40" s="121"/>
    </row>
    <row r="41" spans="1:15" ht="22.05" customHeight="1" x14ac:dyDescent="0.55000000000000004">
      <c r="A41" s="521" t="s">
        <v>40</v>
      </c>
      <c r="E41" s="516"/>
      <c r="F41" s="152"/>
      <c r="G41" s="491">
        <v>-513</v>
      </c>
      <c r="H41" s="152"/>
      <c r="I41" s="438">
        <v>736</v>
      </c>
      <c r="J41" s="152"/>
      <c r="K41" s="438">
        <v>-722</v>
      </c>
      <c r="L41" s="152"/>
      <c r="M41" s="438">
        <v>-440</v>
      </c>
      <c r="O41" s="121"/>
    </row>
    <row r="42" spans="1:15" ht="22.05" customHeight="1" x14ac:dyDescent="0.55000000000000004">
      <c r="A42" s="146" t="s">
        <v>258</v>
      </c>
      <c r="E42" s="516"/>
      <c r="F42" s="152"/>
      <c r="G42" s="439">
        <f>SUM(G28:G41)</f>
        <v>393518</v>
      </c>
      <c r="H42" s="152"/>
      <c r="I42" s="26">
        <f>SUM(I28:I41)</f>
        <v>350609</v>
      </c>
      <c r="J42" s="152"/>
      <c r="K42" s="152">
        <f>SUM(K28:K41)</f>
        <v>241686</v>
      </c>
      <c r="L42" s="152"/>
      <c r="M42" s="26">
        <f>SUM(M28:M41)</f>
        <v>300819</v>
      </c>
      <c r="N42" s="523">
        <v>0</v>
      </c>
      <c r="O42" s="121"/>
    </row>
    <row r="43" spans="1:15" ht="22.05" customHeight="1" x14ac:dyDescent="0.55000000000000004">
      <c r="A43" s="521" t="s">
        <v>120</v>
      </c>
      <c r="E43" s="516"/>
      <c r="F43" s="152"/>
      <c r="G43" s="491">
        <v>-53160</v>
      </c>
      <c r="H43" s="152"/>
      <c r="I43" s="26">
        <v>-9533</v>
      </c>
      <c r="J43" s="152"/>
      <c r="K43" s="26">
        <v>-39806</v>
      </c>
      <c r="L43" s="152"/>
      <c r="M43" s="26">
        <v>-8130</v>
      </c>
      <c r="O43" s="121"/>
    </row>
    <row r="44" spans="1:15" ht="22.05" customHeight="1" x14ac:dyDescent="0.6">
      <c r="A44" s="352" t="s">
        <v>259</v>
      </c>
      <c r="F44" s="52"/>
      <c r="G44" s="153">
        <f>SUM(G42:G43)</f>
        <v>340358</v>
      </c>
      <c r="H44" s="52"/>
      <c r="I44" s="153">
        <f>SUM(I42:I43)</f>
        <v>341076</v>
      </c>
      <c r="J44" s="52"/>
      <c r="K44" s="153">
        <f>SUM(K42:K43)</f>
        <v>201880</v>
      </c>
      <c r="L44" s="52"/>
      <c r="M44" s="153">
        <f>SUM(M42:M43)</f>
        <v>292689</v>
      </c>
      <c r="O44" s="121"/>
    </row>
    <row r="45" spans="1:15" ht="23.4" customHeight="1" x14ac:dyDescent="0.6">
      <c r="A45" s="563" t="s">
        <v>179</v>
      </c>
      <c r="B45" s="563"/>
      <c r="C45" s="563"/>
      <c r="D45" s="563"/>
      <c r="E45" s="563"/>
      <c r="F45" s="563"/>
      <c r="G45" s="563"/>
      <c r="H45" s="563"/>
      <c r="I45" s="563"/>
      <c r="J45" s="505"/>
      <c r="K45" s="505"/>
      <c r="L45" s="505"/>
      <c r="M45" s="505"/>
    </row>
    <row r="46" spans="1:15" ht="23.4" customHeight="1" x14ac:dyDescent="0.6">
      <c r="A46" s="507" t="s">
        <v>210</v>
      </c>
      <c r="F46" s="508"/>
      <c r="H46" s="508"/>
      <c r="J46" s="508"/>
      <c r="L46" s="508"/>
    </row>
    <row r="47" spans="1:15" ht="19.95" customHeight="1" x14ac:dyDescent="0.6">
      <c r="A47" s="511"/>
      <c r="F47" s="505"/>
      <c r="G47" s="564"/>
      <c r="H47" s="564"/>
      <c r="I47" s="564"/>
      <c r="J47" s="505"/>
      <c r="K47" s="564"/>
      <c r="L47" s="564"/>
      <c r="M47" s="564"/>
    </row>
    <row r="48" spans="1:15" ht="21" customHeight="1" x14ac:dyDescent="0.6">
      <c r="A48" s="511"/>
      <c r="F48" s="505"/>
      <c r="G48" s="564" t="s">
        <v>2</v>
      </c>
      <c r="H48" s="564"/>
      <c r="I48" s="564"/>
      <c r="J48" s="505"/>
      <c r="K48" s="564" t="s">
        <v>3</v>
      </c>
      <c r="L48" s="564"/>
      <c r="M48" s="564"/>
    </row>
    <row r="49" spans="1:13" ht="21" customHeight="1" x14ac:dyDescent="0.6">
      <c r="A49" s="511"/>
      <c r="F49" s="512"/>
      <c r="G49" s="561" t="s">
        <v>143</v>
      </c>
      <c r="H49" s="561"/>
      <c r="I49" s="561"/>
      <c r="J49" s="512"/>
      <c r="K49" s="561" t="s">
        <v>143</v>
      </c>
      <c r="L49" s="561"/>
      <c r="M49" s="561"/>
    </row>
    <row r="50" spans="1:13" ht="22.05" customHeight="1" x14ac:dyDescent="0.6">
      <c r="A50" s="511"/>
      <c r="F50" s="512"/>
      <c r="G50" s="561" t="s">
        <v>142</v>
      </c>
      <c r="H50" s="561"/>
      <c r="I50" s="561"/>
      <c r="J50" s="512"/>
      <c r="K50" s="561" t="s">
        <v>142</v>
      </c>
      <c r="L50" s="561"/>
      <c r="M50" s="561"/>
    </row>
    <row r="51" spans="1:13" ht="21" customHeight="1" x14ac:dyDescent="0.55000000000000004">
      <c r="E51" s="358" t="s">
        <v>7</v>
      </c>
      <c r="F51" s="513"/>
      <c r="G51" s="514" t="s">
        <v>224</v>
      </c>
      <c r="H51" s="513"/>
      <c r="I51" s="514" t="s">
        <v>199</v>
      </c>
      <c r="J51" s="513"/>
      <c r="K51" s="514" t="s">
        <v>224</v>
      </c>
      <c r="L51" s="513"/>
      <c r="M51" s="514" t="s">
        <v>199</v>
      </c>
    </row>
    <row r="52" spans="1:13" ht="21" customHeight="1" x14ac:dyDescent="0.55000000000000004">
      <c r="F52" s="506"/>
      <c r="G52" s="562" t="s">
        <v>10</v>
      </c>
      <c r="H52" s="562"/>
      <c r="I52" s="562"/>
      <c r="J52" s="562"/>
      <c r="K52" s="562"/>
      <c r="L52" s="562"/>
      <c r="M52" s="562"/>
    </row>
    <row r="53" spans="1:13" ht="21" customHeight="1" x14ac:dyDescent="0.6">
      <c r="A53" s="517" t="s">
        <v>121</v>
      </c>
      <c r="F53" s="525"/>
      <c r="G53" s="525"/>
      <c r="H53" s="525"/>
      <c r="I53" s="525"/>
      <c r="J53" s="525"/>
      <c r="K53" s="525"/>
      <c r="L53" s="525"/>
      <c r="M53" s="525"/>
    </row>
    <row r="54" spans="1:13" ht="21" customHeight="1" x14ac:dyDescent="0.55000000000000004">
      <c r="A54" s="521" t="s">
        <v>275</v>
      </c>
      <c r="E54" s="516" t="s">
        <v>261</v>
      </c>
      <c r="F54" s="525"/>
      <c r="G54" s="526">
        <v>-851196</v>
      </c>
      <c r="H54" s="525"/>
      <c r="I54" s="462">
        <v>0</v>
      </c>
      <c r="J54" s="525"/>
      <c r="K54" s="526">
        <f>-1317500</f>
        <v>-1317500</v>
      </c>
      <c r="L54" s="525"/>
      <c r="M54" s="34">
        <v>0</v>
      </c>
    </row>
    <row r="55" spans="1:13" ht="21" customHeight="1" x14ac:dyDescent="0.55000000000000004">
      <c r="A55" s="521" t="s">
        <v>229</v>
      </c>
      <c r="E55" s="516">
        <v>6</v>
      </c>
      <c r="F55" s="148"/>
      <c r="G55" s="493">
        <v>0</v>
      </c>
      <c r="H55" s="441"/>
      <c r="I55" s="462">
        <v>0</v>
      </c>
      <c r="J55" s="148"/>
      <c r="K55" s="497">
        <f>-60000</f>
        <v>-60000</v>
      </c>
      <c r="L55" s="442"/>
      <c r="M55" s="26">
        <v>-143711</v>
      </c>
    </row>
    <row r="56" spans="1:13" ht="21" customHeight="1" x14ac:dyDescent="0.55000000000000004">
      <c r="A56" s="521" t="s">
        <v>254</v>
      </c>
      <c r="E56" s="516">
        <v>2</v>
      </c>
      <c r="F56" s="148"/>
      <c r="G56" s="493">
        <v>-70000</v>
      </c>
      <c r="H56" s="441"/>
      <c r="I56" s="462">
        <v>0</v>
      </c>
      <c r="J56" s="148"/>
      <c r="K56" s="497">
        <v>-70000</v>
      </c>
      <c r="L56" s="442"/>
      <c r="M56" s="26">
        <v>0</v>
      </c>
    </row>
    <row r="57" spans="1:13" ht="21" customHeight="1" x14ac:dyDescent="0.55000000000000004">
      <c r="A57" s="521" t="s">
        <v>236</v>
      </c>
      <c r="E57" s="516">
        <v>2</v>
      </c>
      <c r="F57" s="441"/>
      <c r="G57" s="491">
        <v>-32850</v>
      </c>
      <c r="H57" s="441"/>
      <c r="I57" s="34">
        <v>-10500</v>
      </c>
      <c r="J57" s="441"/>
      <c r="K57" s="34">
        <v>-32850</v>
      </c>
      <c r="L57" s="441"/>
      <c r="M57" s="34">
        <v>-10500</v>
      </c>
    </row>
    <row r="58" spans="1:13" ht="21" customHeight="1" x14ac:dyDescent="0.55000000000000004">
      <c r="A58" s="521" t="s">
        <v>235</v>
      </c>
      <c r="E58" s="516">
        <v>6</v>
      </c>
      <c r="F58" s="148"/>
      <c r="G58" s="493">
        <v>-7250</v>
      </c>
      <c r="H58" s="441"/>
      <c r="I58" s="462">
        <v>0</v>
      </c>
      <c r="J58" s="148"/>
      <c r="K58" s="26">
        <v>-6250</v>
      </c>
      <c r="L58" s="442"/>
      <c r="M58" s="26">
        <v>0</v>
      </c>
    </row>
    <row r="59" spans="1:13" s="538" customFormat="1" ht="21" customHeight="1" x14ac:dyDescent="0.55000000000000004">
      <c r="A59" s="537" t="s">
        <v>238</v>
      </c>
      <c r="F59" s="148"/>
      <c r="G59" s="491">
        <v>220004</v>
      </c>
      <c r="H59" s="441"/>
      <c r="I59" s="462">
        <v>0</v>
      </c>
      <c r="J59" s="148"/>
      <c r="K59" s="462">
        <v>199999</v>
      </c>
      <c r="L59" s="152"/>
      <c r="M59" s="462">
        <v>0</v>
      </c>
    </row>
    <row r="60" spans="1:13" s="538" customFormat="1" ht="21" customHeight="1" x14ac:dyDescent="0.55000000000000004">
      <c r="A60" s="537" t="s">
        <v>183</v>
      </c>
      <c r="F60" s="441"/>
      <c r="G60" s="491">
        <v>1623</v>
      </c>
      <c r="H60" s="441"/>
      <c r="I60" s="462">
        <v>7460</v>
      </c>
      <c r="J60" s="441"/>
      <c r="K60" s="26">
        <v>1454</v>
      </c>
      <c r="L60" s="441"/>
      <c r="M60" s="26">
        <v>7460</v>
      </c>
    </row>
    <row r="61" spans="1:13" s="538" customFormat="1" ht="21" customHeight="1" x14ac:dyDescent="0.55000000000000004">
      <c r="A61" s="537" t="s">
        <v>184</v>
      </c>
      <c r="F61" s="441"/>
      <c r="G61" s="491">
        <v>-97661</v>
      </c>
      <c r="H61" s="441"/>
      <c r="I61" s="26">
        <v>-323533</v>
      </c>
      <c r="J61" s="441"/>
      <c r="K61" s="26">
        <v>-37194</v>
      </c>
      <c r="L61" s="441"/>
      <c r="M61" s="26">
        <v>-36982</v>
      </c>
    </row>
    <row r="62" spans="1:13" ht="21" customHeight="1" x14ac:dyDescent="0.55000000000000004">
      <c r="A62" s="521" t="s">
        <v>185</v>
      </c>
      <c r="F62" s="441"/>
      <c r="G62" s="527">
        <v>-6894</v>
      </c>
      <c r="H62" s="441"/>
      <c r="I62" s="34">
        <v>-30285</v>
      </c>
      <c r="J62" s="441"/>
      <c r="K62" s="441">
        <v>-6894</v>
      </c>
      <c r="L62" s="441"/>
      <c r="M62" s="34">
        <v>-30285</v>
      </c>
    </row>
    <row r="63" spans="1:13" ht="21" customHeight="1" x14ac:dyDescent="0.55000000000000004">
      <c r="A63" s="521" t="s">
        <v>268</v>
      </c>
      <c r="F63" s="441"/>
      <c r="G63" s="527">
        <v>0</v>
      </c>
      <c r="H63" s="441"/>
      <c r="I63" s="34">
        <v>0</v>
      </c>
      <c r="J63" s="441"/>
      <c r="K63" s="441">
        <v>0</v>
      </c>
      <c r="L63" s="441"/>
      <c r="M63" s="34">
        <v>3333</v>
      </c>
    </row>
    <row r="64" spans="1:13" ht="21" customHeight="1" x14ac:dyDescent="0.55000000000000004">
      <c r="A64" s="521" t="s">
        <v>122</v>
      </c>
      <c r="F64" s="441"/>
      <c r="G64" s="491">
        <v>-70298</v>
      </c>
      <c r="H64" s="441"/>
      <c r="I64" s="26">
        <v>-38969</v>
      </c>
      <c r="J64" s="441"/>
      <c r="K64" s="26">
        <v>-61097</v>
      </c>
      <c r="L64" s="441"/>
      <c r="M64" s="26">
        <v>-30166</v>
      </c>
    </row>
    <row r="65" spans="1:13" ht="21" customHeight="1" x14ac:dyDescent="0.55000000000000004">
      <c r="A65" s="521" t="s">
        <v>277</v>
      </c>
      <c r="F65" s="441"/>
      <c r="G65" s="440">
        <v>4050</v>
      </c>
      <c r="H65" s="441"/>
      <c r="I65" s="34">
        <v>0</v>
      </c>
      <c r="J65" s="441"/>
      <c r="K65" s="26">
        <v>26475</v>
      </c>
      <c r="L65" s="441"/>
      <c r="M65" s="34">
        <v>170310</v>
      </c>
    </row>
    <row r="66" spans="1:13" ht="21" customHeight="1" x14ac:dyDescent="0.55000000000000004">
      <c r="A66" s="521" t="s">
        <v>278</v>
      </c>
      <c r="F66" s="441"/>
      <c r="G66" s="441">
        <v>-3000</v>
      </c>
      <c r="H66" s="441"/>
      <c r="I66" s="34">
        <v>0</v>
      </c>
      <c r="J66" s="441"/>
      <c r="K66" s="441">
        <v>-92980</v>
      </c>
      <c r="L66" s="441"/>
      <c r="M66" s="26">
        <v>-295236</v>
      </c>
    </row>
    <row r="67" spans="1:13" ht="21" customHeight="1" x14ac:dyDescent="0.55000000000000004">
      <c r="A67" s="146" t="s">
        <v>118</v>
      </c>
      <c r="F67" s="441"/>
      <c r="G67" s="53">
        <v>118</v>
      </c>
      <c r="H67" s="441"/>
      <c r="I67" s="26">
        <v>81</v>
      </c>
      <c r="J67" s="441"/>
      <c r="K67" s="26">
        <v>5975</v>
      </c>
      <c r="L67" s="441"/>
      <c r="M67" s="26">
        <v>2055</v>
      </c>
    </row>
    <row r="68" spans="1:13" ht="21" hidden="1" customHeight="1" x14ac:dyDescent="0.55000000000000004">
      <c r="A68" s="146" t="s">
        <v>123</v>
      </c>
      <c r="F68" s="441"/>
      <c r="G68" s="441">
        <v>0</v>
      </c>
      <c r="H68" s="441"/>
      <c r="I68" s="437"/>
      <c r="J68" s="441"/>
      <c r="K68" s="441"/>
      <c r="L68" s="441"/>
      <c r="M68" s="34"/>
    </row>
    <row r="69" spans="1:13" ht="21" customHeight="1" x14ac:dyDescent="0.6">
      <c r="A69" s="505" t="s">
        <v>279</v>
      </c>
      <c r="F69" s="441"/>
      <c r="G69" s="443">
        <f>SUM(G54:G68)</f>
        <v>-913354</v>
      </c>
      <c r="H69" s="444"/>
      <c r="I69" s="443">
        <f>SUM(I54:I68)</f>
        <v>-395746</v>
      </c>
      <c r="J69" s="441"/>
      <c r="K69" s="443">
        <f>SUM(K54:K68)</f>
        <v>-1450862</v>
      </c>
      <c r="L69" s="441"/>
      <c r="M69" s="443">
        <f>SUM(M54:M68)</f>
        <v>-363722</v>
      </c>
    </row>
    <row r="70" spans="1:13" ht="14.55" customHeight="1" x14ac:dyDescent="0.6">
      <c r="A70" s="505"/>
      <c r="F70" s="441"/>
      <c r="G70" s="442"/>
      <c r="H70" s="441"/>
      <c r="I70" s="34"/>
      <c r="J70" s="441"/>
      <c r="K70" s="442"/>
      <c r="L70" s="441"/>
      <c r="M70" s="34"/>
    </row>
    <row r="71" spans="1:13" ht="21" customHeight="1" x14ac:dyDescent="0.6">
      <c r="A71" s="517" t="s">
        <v>124</v>
      </c>
      <c r="F71" s="441"/>
      <c r="G71" s="441"/>
      <c r="H71" s="441"/>
      <c r="I71" s="34"/>
      <c r="J71" s="441"/>
      <c r="K71" s="441"/>
      <c r="L71" s="441"/>
      <c r="M71" s="34"/>
    </row>
    <row r="72" spans="1:13" ht="21" customHeight="1" x14ac:dyDescent="0.55000000000000004">
      <c r="A72" s="521" t="s">
        <v>274</v>
      </c>
      <c r="E72" s="539">
        <v>9</v>
      </c>
      <c r="F72" s="441"/>
      <c r="G72" s="441">
        <v>984500</v>
      </c>
      <c r="H72" s="441"/>
      <c r="I72" s="34">
        <v>0</v>
      </c>
      <c r="J72" s="441"/>
      <c r="K72" s="441">
        <v>984500</v>
      </c>
      <c r="L72" s="441"/>
      <c r="M72" s="34">
        <v>0</v>
      </c>
    </row>
    <row r="73" spans="1:13" ht="21" customHeight="1" x14ac:dyDescent="0.55000000000000004">
      <c r="A73" s="521" t="s">
        <v>237</v>
      </c>
      <c r="E73" s="516">
        <v>9</v>
      </c>
      <c r="F73" s="441"/>
      <c r="G73" s="451">
        <f>1027510-G72</f>
        <v>43010</v>
      </c>
      <c r="H73" s="441"/>
      <c r="I73" s="34">
        <v>0</v>
      </c>
      <c r="J73" s="441"/>
      <c r="K73" s="441">
        <v>43010</v>
      </c>
      <c r="L73" s="441"/>
      <c r="M73" s="462">
        <v>0</v>
      </c>
    </row>
    <row r="74" spans="1:13" ht="21" customHeight="1" x14ac:dyDescent="0.55000000000000004">
      <c r="A74" s="506" t="s">
        <v>250</v>
      </c>
      <c r="F74" s="441"/>
      <c r="G74" s="441">
        <v>0</v>
      </c>
      <c r="H74" s="441"/>
      <c r="I74" s="34">
        <v>26289</v>
      </c>
      <c r="J74" s="441"/>
      <c r="K74" s="441">
        <v>0</v>
      </c>
      <c r="L74" s="441"/>
      <c r="M74" s="462">
        <v>0</v>
      </c>
    </row>
    <row r="75" spans="1:13" ht="21" customHeight="1" x14ac:dyDescent="0.55000000000000004">
      <c r="A75" s="521" t="s">
        <v>211</v>
      </c>
      <c r="F75" s="441"/>
      <c r="G75" s="462">
        <v>0</v>
      </c>
      <c r="H75" s="441"/>
      <c r="I75" s="462">
        <v>0</v>
      </c>
      <c r="J75" s="441"/>
      <c r="K75" s="26">
        <v>345000</v>
      </c>
      <c r="L75" s="441"/>
      <c r="M75" s="26">
        <v>82000</v>
      </c>
    </row>
    <row r="76" spans="1:13" ht="21" customHeight="1" x14ac:dyDescent="0.55000000000000004">
      <c r="A76" s="521" t="s">
        <v>212</v>
      </c>
      <c r="F76" s="441"/>
      <c r="G76" s="462">
        <v>0</v>
      </c>
      <c r="H76" s="441"/>
      <c r="I76" s="34">
        <v>0</v>
      </c>
      <c r="J76" s="441"/>
      <c r="K76" s="441">
        <v>-64956</v>
      </c>
      <c r="L76" s="441"/>
      <c r="M76" s="34">
        <v>-39946</v>
      </c>
    </row>
    <row r="77" spans="1:13" ht="21" customHeight="1" x14ac:dyDescent="0.55000000000000004">
      <c r="A77" s="521" t="s">
        <v>176</v>
      </c>
      <c r="F77" s="441"/>
      <c r="G77" s="451">
        <v>969323</v>
      </c>
      <c r="H77" s="441"/>
      <c r="I77" s="462">
        <v>923342</v>
      </c>
      <c r="J77" s="441"/>
      <c r="K77" s="26">
        <v>678988</v>
      </c>
      <c r="L77" s="441"/>
      <c r="M77" s="26">
        <v>689236</v>
      </c>
    </row>
    <row r="78" spans="1:13" ht="21" customHeight="1" x14ac:dyDescent="0.55000000000000004">
      <c r="A78" s="521" t="s">
        <v>177</v>
      </c>
      <c r="F78" s="441"/>
      <c r="G78" s="451">
        <v>-904162</v>
      </c>
      <c r="H78" s="441"/>
      <c r="I78" s="34">
        <v>-544207</v>
      </c>
      <c r="J78" s="441"/>
      <c r="K78" s="441">
        <v>-651205</v>
      </c>
      <c r="L78" s="441"/>
      <c r="M78" s="34">
        <v>-367340</v>
      </c>
    </row>
    <row r="79" spans="1:13" ht="21" customHeight="1" x14ac:dyDescent="0.55000000000000004">
      <c r="A79" s="521" t="s">
        <v>251</v>
      </c>
      <c r="F79" s="441"/>
      <c r="G79" s="451">
        <v>0</v>
      </c>
      <c r="H79" s="441"/>
      <c r="I79" s="34">
        <v>19488</v>
      </c>
      <c r="J79" s="441"/>
      <c r="K79" s="441">
        <v>0</v>
      </c>
      <c r="L79" s="441"/>
      <c r="M79" s="34">
        <v>0</v>
      </c>
    </row>
    <row r="80" spans="1:13" ht="21" customHeight="1" x14ac:dyDescent="0.55000000000000004">
      <c r="A80" s="146" t="s">
        <v>213</v>
      </c>
      <c r="B80" s="528"/>
      <c r="C80" s="528"/>
      <c r="D80" s="528"/>
      <c r="F80" s="441"/>
      <c r="G80" s="491">
        <v>-75829</v>
      </c>
      <c r="H80" s="441"/>
      <c r="I80" s="26">
        <v>-60658</v>
      </c>
      <c r="J80" s="441"/>
      <c r="K80" s="26">
        <v>-8505</v>
      </c>
      <c r="L80" s="441"/>
      <c r="M80" s="26">
        <v>-9325</v>
      </c>
    </row>
    <row r="81" spans="1:13" ht="21" customHeight="1" x14ac:dyDescent="0.55000000000000004">
      <c r="A81" s="146" t="s">
        <v>255</v>
      </c>
      <c r="B81" s="528"/>
      <c r="C81" s="528"/>
      <c r="D81" s="528"/>
      <c r="F81" s="441"/>
      <c r="G81" s="491">
        <v>-61620</v>
      </c>
      <c r="H81" s="441"/>
      <c r="I81" s="26">
        <v>-322338</v>
      </c>
      <c r="J81" s="441"/>
      <c r="K81" s="26">
        <v>-61620</v>
      </c>
      <c r="L81" s="441"/>
      <c r="M81" s="26">
        <v>-322338</v>
      </c>
    </row>
    <row r="82" spans="1:13" ht="21" customHeight="1" x14ac:dyDescent="0.55000000000000004">
      <c r="A82" s="521" t="s">
        <v>125</v>
      </c>
      <c r="F82" s="148"/>
      <c r="G82" s="463">
        <v>-23416</v>
      </c>
      <c r="H82" s="441"/>
      <c r="I82" s="26">
        <v>-6850</v>
      </c>
      <c r="J82" s="148"/>
      <c r="K82" s="441">
        <v>-12607</v>
      </c>
      <c r="L82" s="152"/>
      <c r="M82" s="34">
        <v>-6820</v>
      </c>
    </row>
    <row r="83" spans="1:13" ht="21" hidden="1" customHeight="1" x14ac:dyDescent="0.55000000000000004">
      <c r="A83" s="521" t="s">
        <v>132</v>
      </c>
      <c r="F83" s="148"/>
      <c r="G83" s="26"/>
      <c r="H83" s="441"/>
      <c r="I83" s="26"/>
      <c r="J83" s="148"/>
      <c r="K83" s="441"/>
      <c r="L83" s="152"/>
      <c r="M83" s="34"/>
    </row>
    <row r="84" spans="1:13" ht="21" hidden="1" customHeight="1" x14ac:dyDescent="0.55000000000000004">
      <c r="A84" s="521"/>
      <c r="B84" s="521" t="s">
        <v>133</v>
      </c>
      <c r="F84" s="148"/>
      <c r="G84" s="26"/>
      <c r="H84" s="441"/>
      <c r="I84" s="26">
        <v>0</v>
      </c>
      <c r="J84" s="148"/>
      <c r="K84" s="441"/>
      <c r="L84" s="152"/>
      <c r="M84" s="34">
        <v>0</v>
      </c>
    </row>
    <row r="85" spans="1:13" ht="21" hidden="1" customHeight="1" x14ac:dyDescent="0.55000000000000004">
      <c r="A85" s="521" t="s">
        <v>151</v>
      </c>
      <c r="B85" s="521"/>
      <c r="F85" s="148"/>
      <c r="G85" s="26"/>
      <c r="H85" s="441"/>
      <c r="I85" s="26"/>
      <c r="J85" s="148"/>
      <c r="K85" s="441"/>
      <c r="L85" s="152"/>
      <c r="M85" s="34"/>
    </row>
    <row r="86" spans="1:13" ht="21" hidden="1" customHeight="1" x14ac:dyDescent="0.55000000000000004">
      <c r="A86" s="521"/>
      <c r="B86" s="521" t="s">
        <v>152</v>
      </c>
      <c r="E86" s="516">
        <v>11</v>
      </c>
      <c r="F86" s="148"/>
      <c r="G86" s="440"/>
      <c r="H86" s="441"/>
      <c r="I86" s="462">
        <v>0</v>
      </c>
      <c r="J86" s="148"/>
      <c r="K86" s="440"/>
      <c r="L86" s="442"/>
      <c r="M86" s="462">
        <v>0</v>
      </c>
    </row>
    <row r="87" spans="1:13" ht="21" hidden="1" customHeight="1" x14ac:dyDescent="0.55000000000000004">
      <c r="A87" s="521" t="s">
        <v>153</v>
      </c>
      <c r="B87" s="521"/>
      <c r="F87" s="148"/>
      <c r="G87" s="440"/>
      <c r="H87" s="441"/>
      <c r="I87" s="462">
        <v>0</v>
      </c>
      <c r="J87" s="148"/>
      <c r="K87" s="440"/>
      <c r="L87" s="442"/>
      <c r="M87" s="462">
        <v>0</v>
      </c>
    </row>
    <row r="88" spans="1:13" ht="21" hidden="1" customHeight="1" x14ac:dyDescent="0.55000000000000004">
      <c r="A88" s="521" t="s">
        <v>132</v>
      </c>
      <c r="F88" s="148"/>
      <c r="G88" s="26"/>
      <c r="H88" s="441"/>
      <c r="I88" s="26"/>
      <c r="J88" s="148"/>
      <c r="K88" s="441"/>
      <c r="L88" s="152"/>
      <c r="M88" s="34"/>
    </row>
    <row r="89" spans="1:13" ht="21" hidden="1" customHeight="1" x14ac:dyDescent="0.55000000000000004">
      <c r="A89" s="521"/>
      <c r="B89" s="521" t="s">
        <v>154</v>
      </c>
      <c r="E89" s="516">
        <v>5</v>
      </c>
      <c r="F89" s="148"/>
      <c r="G89" s="26"/>
      <c r="H89" s="441"/>
      <c r="I89" s="26">
        <v>0</v>
      </c>
      <c r="J89" s="148"/>
      <c r="K89" s="441"/>
      <c r="L89" s="152"/>
      <c r="M89" s="34">
        <v>0</v>
      </c>
    </row>
    <row r="90" spans="1:13" ht="21" customHeight="1" x14ac:dyDescent="0.6">
      <c r="A90" s="352" t="s">
        <v>280</v>
      </c>
      <c r="F90" s="445"/>
      <c r="G90" s="443">
        <f>SUM(G72:G89)</f>
        <v>931806</v>
      </c>
      <c r="H90" s="445"/>
      <c r="I90" s="443">
        <f>SUM(I72:I89)</f>
        <v>35066</v>
      </c>
      <c r="J90" s="445"/>
      <c r="K90" s="443">
        <f>SUM(K72:K89)</f>
        <v>1252605</v>
      </c>
      <c r="L90" s="445"/>
      <c r="M90" s="443">
        <f>SUM(M72:M89)</f>
        <v>25467</v>
      </c>
    </row>
    <row r="91" spans="1:13" ht="14.55" customHeight="1" x14ac:dyDescent="0.6">
      <c r="A91" s="505"/>
      <c r="F91" s="441"/>
      <c r="G91" s="442"/>
      <c r="H91" s="441"/>
      <c r="I91" s="34"/>
      <c r="J91" s="441"/>
      <c r="K91" s="442"/>
      <c r="L91" s="441"/>
      <c r="M91" s="34"/>
    </row>
    <row r="92" spans="1:13" ht="21" hidden="1" customHeight="1" x14ac:dyDescent="0.55000000000000004">
      <c r="A92" s="360" t="s">
        <v>126</v>
      </c>
      <c r="B92" s="360"/>
      <c r="C92" s="360"/>
      <c r="D92" s="360"/>
      <c r="E92" s="360"/>
      <c r="F92" s="441"/>
      <c r="G92" s="446">
        <f>G44+G69+G90</f>
        <v>358810</v>
      </c>
      <c r="H92" s="441"/>
      <c r="I92" s="128">
        <f>I44+I69+I90</f>
        <v>-19604</v>
      </c>
      <c r="J92" s="441"/>
      <c r="K92" s="446">
        <f>K44+K69+K90</f>
        <v>3623</v>
      </c>
      <c r="L92" s="441"/>
      <c r="M92" s="128">
        <f>M44+M69+M90</f>
        <v>-45566</v>
      </c>
    </row>
    <row r="93" spans="1:13" ht="21" hidden="1" customHeight="1" x14ac:dyDescent="0.55000000000000004">
      <c r="A93" s="146" t="s">
        <v>127</v>
      </c>
      <c r="B93" s="360"/>
      <c r="C93" s="360"/>
      <c r="D93" s="360"/>
      <c r="E93" s="360"/>
    </row>
    <row r="94" spans="1:13" ht="21" hidden="1" customHeight="1" x14ac:dyDescent="0.55000000000000004">
      <c r="A94" s="146" t="s">
        <v>128</v>
      </c>
      <c r="B94" s="360"/>
      <c r="C94" s="360"/>
      <c r="D94" s="360"/>
      <c r="E94" s="360"/>
      <c r="F94" s="441"/>
      <c r="G94" s="446">
        <v>0</v>
      </c>
      <c r="H94" s="441"/>
      <c r="I94" s="128">
        <v>0</v>
      </c>
      <c r="J94" s="441"/>
      <c r="K94" s="446">
        <v>0</v>
      </c>
      <c r="L94" s="441"/>
      <c r="M94" s="128">
        <v>0</v>
      </c>
    </row>
    <row r="95" spans="1:13" ht="21" customHeight="1" x14ac:dyDescent="0.6">
      <c r="A95" s="352" t="s">
        <v>126</v>
      </c>
      <c r="B95" s="360"/>
      <c r="C95" s="360"/>
      <c r="D95" s="360"/>
      <c r="E95" s="360"/>
      <c r="F95" s="445"/>
      <c r="G95" s="445">
        <f>SUM(G92:G94)</f>
        <v>358810</v>
      </c>
      <c r="H95" s="445"/>
      <c r="I95" s="32">
        <f>SUM(I92:I94)</f>
        <v>-19604</v>
      </c>
      <c r="J95" s="445"/>
      <c r="K95" s="445">
        <f>SUM(K92:K94)</f>
        <v>3623</v>
      </c>
      <c r="L95" s="445"/>
      <c r="M95" s="32">
        <f>SUM(M92:M94)</f>
        <v>-45566</v>
      </c>
    </row>
    <row r="96" spans="1:13" ht="21" customHeight="1" x14ac:dyDescent="0.55000000000000004">
      <c r="A96" s="146" t="s">
        <v>178</v>
      </c>
      <c r="B96" s="360"/>
      <c r="C96" s="360"/>
      <c r="D96" s="360"/>
      <c r="E96" s="360"/>
      <c r="F96" s="148"/>
      <c r="G96" s="494">
        <v>93444</v>
      </c>
      <c r="H96" s="442"/>
      <c r="I96" s="438">
        <v>127463</v>
      </c>
      <c r="J96" s="148"/>
      <c r="K96" s="438">
        <v>66801</v>
      </c>
      <c r="L96" s="442"/>
      <c r="M96" s="438">
        <v>102268</v>
      </c>
    </row>
    <row r="97" spans="1:26" ht="21" customHeight="1" thickBot="1" x14ac:dyDescent="0.65">
      <c r="A97" s="352" t="s">
        <v>269</v>
      </c>
      <c r="B97" s="360"/>
      <c r="C97" s="360"/>
      <c r="D97" s="360"/>
      <c r="E97" s="360"/>
      <c r="F97" s="445"/>
      <c r="G97" s="447">
        <f>SUM(G95:G96)</f>
        <v>452254</v>
      </c>
      <c r="H97" s="445"/>
      <c r="I97" s="43">
        <f>SUM(I95:I96)</f>
        <v>107859</v>
      </c>
      <c r="J97" s="445"/>
      <c r="K97" s="447">
        <f>SUM(K95:K96)</f>
        <v>70424</v>
      </c>
      <c r="L97" s="445"/>
      <c r="M97" s="43">
        <f>SUM(M95:M96)</f>
        <v>56702</v>
      </c>
      <c r="O97" s="523"/>
    </row>
    <row r="98" spans="1:26" ht="14.55" customHeight="1" thickTop="1" x14ac:dyDescent="0.6">
      <c r="A98" s="352"/>
      <c r="B98" s="360"/>
      <c r="C98" s="360"/>
      <c r="D98" s="360"/>
      <c r="E98" s="360"/>
      <c r="F98" s="445"/>
      <c r="G98" s="444"/>
      <c r="H98" s="445"/>
      <c r="I98" s="32"/>
      <c r="J98" s="445"/>
      <c r="K98" s="444"/>
      <c r="L98" s="445"/>
      <c r="M98" s="32"/>
    </row>
    <row r="99" spans="1:26" ht="21" customHeight="1" x14ac:dyDescent="0.6">
      <c r="A99" s="517" t="s">
        <v>129</v>
      </c>
      <c r="F99" s="449"/>
      <c r="G99" s="448"/>
      <c r="H99" s="449"/>
      <c r="I99" s="13"/>
      <c r="J99" s="449"/>
      <c r="K99" s="448"/>
      <c r="L99" s="449"/>
      <c r="M99" s="13"/>
    </row>
    <row r="100" spans="1:26" ht="22.5" customHeight="1" x14ac:dyDescent="0.6">
      <c r="A100" s="521" t="s">
        <v>276</v>
      </c>
      <c r="F100" s="449"/>
      <c r="G100" s="450">
        <v>1020522</v>
      </c>
      <c r="H100" s="451"/>
      <c r="I100" s="463">
        <v>0</v>
      </c>
      <c r="J100" s="451"/>
      <c r="K100" s="450">
        <v>1020522</v>
      </c>
      <c r="L100" s="451"/>
      <c r="M100" s="463">
        <v>0</v>
      </c>
    </row>
    <row r="101" spans="1:26" ht="22.5" customHeight="1" x14ac:dyDescent="0.55000000000000004">
      <c r="A101" s="521" t="s">
        <v>239</v>
      </c>
      <c r="F101" s="451"/>
      <c r="G101" s="450">
        <v>45208</v>
      </c>
      <c r="H101" s="451"/>
      <c r="I101" s="463">
        <v>82447</v>
      </c>
      <c r="J101" s="451"/>
      <c r="K101" s="450">
        <v>45208</v>
      </c>
      <c r="L101" s="451"/>
      <c r="M101" s="463">
        <v>82447</v>
      </c>
    </row>
    <row r="102" spans="1:26" ht="22.5" customHeight="1" x14ac:dyDescent="0.55000000000000004">
      <c r="A102" s="521" t="s">
        <v>227</v>
      </c>
      <c r="F102" s="451"/>
      <c r="G102" s="450">
        <v>5612</v>
      </c>
      <c r="H102" s="451"/>
      <c r="I102" s="463">
        <v>86623</v>
      </c>
      <c r="J102" s="451"/>
      <c r="K102" s="450">
        <v>2478</v>
      </c>
      <c r="L102" s="451"/>
      <c r="M102" s="463">
        <v>8996</v>
      </c>
    </row>
    <row r="103" spans="1:26" ht="22.5" customHeight="1" x14ac:dyDescent="0.55000000000000004">
      <c r="A103" s="521" t="s">
        <v>225</v>
      </c>
      <c r="F103" s="451"/>
      <c r="G103" s="450">
        <v>123913</v>
      </c>
      <c r="H103" s="451"/>
      <c r="I103" s="463">
        <v>72944</v>
      </c>
      <c r="J103" s="451"/>
      <c r="K103" s="450">
        <v>4619</v>
      </c>
      <c r="L103" s="451"/>
      <c r="M103" s="463">
        <v>13160</v>
      </c>
    </row>
    <row r="104" spans="1:26" ht="22.5" customHeight="1" x14ac:dyDescent="0.55000000000000004">
      <c r="A104" s="521" t="s">
        <v>226</v>
      </c>
      <c r="B104" s="529"/>
      <c r="C104" s="529"/>
      <c r="D104" s="529"/>
      <c r="E104" s="530"/>
      <c r="F104" s="452"/>
      <c r="G104" s="450">
        <v>0</v>
      </c>
      <c r="H104" s="452"/>
      <c r="I104" s="463">
        <v>11486</v>
      </c>
      <c r="J104" s="452"/>
      <c r="K104" s="450">
        <v>0</v>
      </c>
      <c r="L104" s="453"/>
      <c r="M104" s="463">
        <v>0</v>
      </c>
    </row>
    <row r="105" spans="1:26" ht="23.55" customHeight="1" x14ac:dyDescent="0.6">
      <c r="D105" s="521" t="s">
        <v>205</v>
      </c>
      <c r="G105" s="448">
        <v>0</v>
      </c>
      <c r="I105" s="523">
        <f>I97-107859</f>
        <v>0</v>
      </c>
      <c r="K105" s="448">
        <v>0</v>
      </c>
      <c r="M105" s="523">
        <f>M97-56702</f>
        <v>0</v>
      </c>
      <c r="O105" s="531"/>
      <c r="P105" s="531"/>
      <c r="Q105" s="532"/>
      <c r="S105" s="533"/>
      <c r="U105" s="532"/>
      <c r="W105" s="532"/>
    </row>
    <row r="106" spans="1:26" ht="23.55" customHeight="1" x14ac:dyDescent="0.55000000000000004">
      <c r="O106" s="534"/>
      <c r="P106" s="534"/>
      <c r="Q106" s="534"/>
      <c r="S106" s="531"/>
      <c r="U106" s="531"/>
      <c r="W106" s="531"/>
      <c r="Z106" s="532"/>
    </row>
    <row r="107" spans="1:26" ht="23.55" customHeight="1" x14ac:dyDescent="0.55000000000000004">
      <c r="O107" s="534"/>
      <c r="P107" s="534"/>
      <c r="Q107" s="534"/>
      <c r="S107" s="534"/>
      <c r="U107" s="531"/>
      <c r="W107" s="534"/>
      <c r="Z107" s="532"/>
    </row>
    <row r="108" spans="1:26" ht="23.55" customHeight="1" x14ac:dyDescent="0.55000000000000004">
      <c r="O108" s="534"/>
      <c r="P108" s="534"/>
      <c r="Q108" s="535"/>
      <c r="S108" s="534"/>
      <c r="U108" s="534"/>
      <c r="W108" s="534"/>
      <c r="Z108" s="531"/>
    </row>
    <row r="109" spans="1:26" ht="23.55" customHeight="1" x14ac:dyDescent="0.55000000000000004">
      <c r="O109" s="534"/>
      <c r="P109" s="534"/>
      <c r="Q109" s="535"/>
      <c r="S109" s="534"/>
      <c r="U109" s="531"/>
      <c r="W109" s="534"/>
      <c r="Z109" s="532"/>
    </row>
    <row r="110" spans="1:26" ht="23.55" customHeight="1" x14ac:dyDescent="0.55000000000000004">
      <c r="O110" s="534"/>
      <c r="P110" s="534"/>
      <c r="Q110" s="535"/>
      <c r="S110" s="531"/>
      <c r="U110" s="532"/>
      <c r="W110" s="534"/>
      <c r="Z110" s="531"/>
    </row>
    <row r="111" spans="1:26" ht="23.55" customHeight="1" x14ac:dyDescent="0.55000000000000004">
      <c r="O111" s="534"/>
      <c r="P111" s="534"/>
      <c r="Q111" s="535"/>
      <c r="S111" s="534"/>
      <c r="U111" s="532"/>
      <c r="W111" s="531"/>
      <c r="Z111" s="534"/>
    </row>
  </sheetData>
  <mergeCells count="18">
    <mergeCell ref="G6:I6"/>
    <mergeCell ref="K6:M6"/>
    <mergeCell ref="A1:I1"/>
    <mergeCell ref="G4:I4"/>
    <mergeCell ref="K4:M4"/>
    <mergeCell ref="G5:I5"/>
    <mergeCell ref="K5:M5"/>
    <mergeCell ref="G8:M8"/>
    <mergeCell ref="A45:I45"/>
    <mergeCell ref="G47:I47"/>
    <mergeCell ref="K47:M47"/>
    <mergeCell ref="G48:I48"/>
    <mergeCell ref="K48:M48"/>
    <mergeCell ref="G49:I49"/>
    <mergeCell ref="K49:M49"/>
    <mergeCell ref="G50:I50"/>
    <mergeCell ref="K50:M50"/>
    <mergeCell ref="G52:M52"/>
  </mergeCells>
  <pageMargins left="0.7" right="0.7" top="0.5" bottom="0.5" header="0.5" footer="0.5"/>
  <pageSetup paperSize="9" scale="70" firstPageNumber="14" fitToHeight="0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9"/>
  <sheetViews>
    <sheetView topLeftCell="A59" zoomScaleNormal="100" zoomScaleSheetLayoutView="100" workbookViewId="0">
      <selection activeCell="A69" sqref="A69"/>
    </sheetView>
  </sheetViews>
  <sheetFormatPr defaultColWidth="10.375" defaultRowHeight="22.5" customHeight="1" x14ac:dyDescent="0.55000000000000004"/>
  <cols>
    <col min="1" max="1" width="60.875" style="71" customWidth="1"/>
    <col min="2" max="2" width="9.25" style="78" customWidth="1"/>
    <col min="3" max="3" width="2.75" style="102" customWidth="1"/>
    <col min="4" max="4" width="14.75" style="103" customWidth="1"/>
    <col min="5" max="5" width="2.75" style="102" customWidth="1"/>
    <col min="6" max="6" width="14.75" style="103" customWidth="1"/>
    <col min="7" max="7" width="2.75" style="102" customWidth="1"/>
    <col min="8" max="8" width="14.75" style="103" customWidth="1"/>
    <col min="9" max="9" width="2.75" style="102" customWidth="1"/>
    <col min="10" max="10" width="14.75" style="103" customWidth="1"/>
    <col min="11" max="11" width="12.25" style="71" bestFit="1" customWidth="1"/>
    <col min="12" max="12" width="15.5" style="71" bestFit="1" customWidth="1"/>
    <col min="13" max="13" width="14.875" style="71" bestFit="1" customWidth="1"/>
    <col min="14" max="14" width="12.875" style="71" bestFit="1" customWidth="1"/>
    <col min="15" max="15" width="13" style="71" bestFit="1" customWidth="1"/>
    <col min="16" max="16" width="13" style="71" customWidth="1"/>
    <col min="17" max="17" width="11.875" style="71" customWidth="1"/>
    <col min="18" max="18" width="12.25" style="71" bestFit="1" customWidth="1"/>
    <col min="19" max="23" width="11.875" style="71" customWidth="1"/>
    <col min="24" max="24" width="13.375" style="71" customWidth="1"/>
    <col min="25" max="26" width="11.875" style="71" customWidth="1"/>
    <col min="27" max="27" width="12.625" style="71" bestFit="1" customWidth="1"/>
    <col min="28" max="28" width="11.875" style="71" bestFit="1" customWidth="1"/>
    <col min="29" max="30" width="11.875" style="71" customWidth="1"/>
    <col min="31" max="16384" width="10.375" style="71"/>
  </cols>
  <sheetData>
    <row r="1" spans="1:14" ht="23.4" customHeight="1" x14ac:dyDescent="0.6">
      <c r="A1" s="549" t="s">
        <v>179</v>
      </c>
      <c r="B1" s="549"/>
      <c r="C1" s="549"/>
      <c r="D1" s="549"/>
      <c r="E1" s="549"/>
      <c r="F1" s="549"/>
      <c r="G1" s="549"/>
      <c r="H1" s="549"/>
      <c r="I1" s="549"/>
      <c r="J1" s="70"/>
    </row>
    <row r="2" spans="1:14" ht="23.4" customHeight="1" x14ac:dyDescent="0.6">
      <c r="A2" s="483" t="s">
        <v>55</v>
      </c>
      <c r="B2" s="72"/>
      <c r="C2" s="70"/>
      <c r="D2" s="70"/>
      <c r="E2" s="70"/>
      <c r="F2" s="70"/>
      <c r="G2" s="70"/>
      <c r="H2" s="70"/>
      <c r="I2" s="70"/>
      <c r="J2" s="70"/>
    </row>
    <row r="3" spans="1:14" ht="23.4" customHeight="1" x14ac:dyDescent="0.6">
      <c r="A3" s="70"/>
      <c r="B3" s="70"/>
      <c r="C3" s="70"/>
      <c r="D3" s="70"/>
      <c r="E3" s="70"/>
      <c r="F3" s="70"/>
      <c r="G3" s="70"/>
      <c r="H3" s="70"/>
      <c r="I3" s="70"/>
      <c r="J3" s="70"/>
    </row>
    <row r="4" spans="1:14" s="73" customFormat="1" ht="21.6" customHeight="1" x14ac:dyDescent="0.6">
      <c r="B4" s="74"/>
      <c r="C4" s="74"/>
      <c r="D4" s="551" t="s">
        <v>2</v>
      </c>
      <c r="E4" s="551"/>
      <c r="F4" s="551"/>
      <c r="G4" s="70"/>
      <c r="H4" s="551" t="s">
        <v>3</v>
      </c>
      <c r="I4" s="551"/>
      <c r="J4" s="551"/>
    </row>
    <row r="5" spans="1:14" s="73" customFormat="1" ht="21.6" customHeight="1" x14ac:dyDescent="0.6">
      <c r="B5" s="74"/>
      <c r="C5" s="74"/>
      <c r="D5" s="550" t="s">
        <v>108</v>
      </c>
      <c r="E5" s="550"/>
      <c r="F5" s="550"/>
      <c r="G5" s="79"/>
      <c r="H5" s="550" t="s">
        <v>108</v>
      </c>
      <c r="I5" s="550"/>
      <c r="J5" s="550"/>
    </row>
    <row r="6" spans="1:14" s="73" customFormat="1" ht="22.5" customHeight="1" x14ac:dyDescent="0.6">
      <c r="B6" s="74"/>
      <c r="C6" s="74"/>
      <c r="D6" s="550" t="s">
        <v>142</v>
      </c>
      <c r="E6" s="550"/>
      <c r="F6" s="550"/>
      <c r="G6" s="79"/>
      <c r="H6" s="550" t="s">
        <v>142</v>
      </c>
      <c r="I6" s="550"/>
      <c r="J6" s="550"/>
    </row>
    <row r="7" spans="1:14" s="73" customFormat="1" ht="20.55" customHeight="1" x14ac:dyDescent="0.55000000000000004">
      <c r="B7" s="75"/>
      <c r="C7" s="11"/>
      <c r="D7" s="14">
        <v>2564</v>
      </c>
      <c r="E7" s="11"/>
      <c r="F7" s="11">
        <v>2563</v>
      </c>
      <c r="G7" s="12"/>
      <c r="H7" s="14">
        <v>2564</v>
      </c>
      <c r="I7" s="11"/>
      <c r="J7" s="11">
        <v>2563</v>
      </c>
    </row>
    <row r="8" spans="1:14" s="73" customFormat="1" ht="21.6" customHeight="1" x14ac:dyDescent="0.55000000000000004">
      <c r="B8" s="78"/>
      <c r="C8" s="78"/>
      <c r="D8" s="552" t="s">
        <v>10</v>
      </c>
      <c r="E8" s="552"/>
      <c r="F8" s="552"/>
      <c r="G8" s="552"/>
      <c r="H8" s="552"/>
      <c r="I8" s="552"/>
      <c r="J8" s="552"/>
    </row>
    <row r="9" spans="1:14" s="73" customFormat="1" ht="21.6" customHeight="1" x14ac:dyDescent="0.6">
      <c r="A9" s="297" t="s">
        <v>58</v>
      </c>
      <c r="B9" s="78"/>
      <c r="C9" s="71"/>
      <c r="D9" s="80"/>
      <c r="E9" s="71"/>
      <c r="F9" s="80"/>
      <c r="G9" s="71"/>
      <c r="H9" s="80"/>
      <c r="I9" s="71"/>
      <c r="J9" s="80"/>
    </row>
    <row r="10" spans="1:14" s="84" customFormat="1" ht="21.6" customHeight="1" x14ac:dyDescent="0.55000000000000004">
      <c r="A10" s="81" t="s">
        <v>60</v>
      </c>
      <c r="B10" s="499"/>
      <c r="C10" s="82"/>
      <c r="D10" s="166">
        <v>427341</v>
      </c>
      <c r="E10" s="82"/>
      <c r="F10" s="166">
        <v>173651</v>
      </c>
      <c r="G10" s="82"/>
      <c r="H10" s="429">
        <v>134338</v>
      </c>
      <c r="I10" s="82"/>
      <c r="J10" s="82">
        <v>155570</v>
      </c>
      <c r="K10" s="147"/>
      <c r="M10" s="299"/>
    </row>
    <row r="11" spans="1:14" s="84" customFormat="1" ht="21.6" customHeight="1" x14ac:dyDescent="0.55000000000000004">
      <c r="A11" s="81" t="s">
        <v>59</v>
      </c>
      <c r="B11" s="504"/>
      <c r="C11" s="83"/>
      <c r="D11" s="166">
        <v>167012</v>
      </c>
      <c r="E11" s="83"/>
      <c r="F11" s="166">
        <v>155094</v>
      </c>
      <c r="G11" s="83"/>
      <c r="H11" s="429">
        <v>3587</v>
      </c>
      <c r="I11" s="82"/>
      <c r="J11" s="82">
        <v>0</v>
      </c>
      <c r="K11" s="147"/>
      <c r="M11" s="299"/>
      <c r="N11" s="300"/>
    </row>
    <row r="12" spans="1:14" s="84" customFormat="1" ht="21.6" customHeight="1" x14ac:dyDescent="0.55000000000000004">
      <c r="A12" s="81" t="s">
        <v>166</v>
      </c>
      <c r="B12" s="504"/>
      <c r="C12" s="82"/>
      <c r="D12" s="166">
        <v>59789</v>
      </c>
      <c r="E12" s="82"/>
      <c r="F12" s="166">
        <v>44737</v>
      </c>
      <c r="G12" s="82"/>
      <c r="H12" s="429">
        <v>59076</v>
      </c>
      <c r="I12" s="82"/>
      <c r="J12" s="82">
        <v>44737</v>
      </c>
      <c r="K12" s="147"/>
      <c r="M12" s="299"/>
    </row>
    <row r="13" spans="1:14" s="84" customFormat="1" ht="21.6" customHeight="1" x14ac:dyDescent="0.55000000000000004">
      <c r="A13" s="81" t="s">
        <v>61</v>
      </c>
      <c r="B13" s="504"/>
      <c r="C13" s="82"/>
      <c r="D13" s="166">
        <v>7020</v>
      </c>
      <c r="E13" s="82"/>
      <c r="F13" s="166">
        <v>15792</v>
      </c>
      <c r="G13" s="82"/>
      <c r="H13" s="429">
        <v>7020</v>
      </c>
      <c r="I13" s="82"/>
      <c r="J13" s="82">
        <v>15792</v>
      </c>
      <c r="K13" s="147"/>
      <c r="M13" s="299"/>
    </row>
    <row r="14" spans="1:14" s="84" customFormat="1" ht="21.6" customHeight="1" x14ac:dyDescent="0.55000000000000004">
      <c r="A14" s="81" t="s">
        <v>62</v>
      </c>
      <c r="B14" s="504"/>
      <c r="C14" s="83"/>
      <c r="D14" s="167">
        <v>13837</v>
      </c>
      <c r="E14" s="83"/>
      <c r="F14" s="166">
        <v>8854</v>
      </c>
      <c r="G14" s="83"/>
      <c r="H14" s="124">
        <v>11620</v>
      </c>
      <c r="I14" s="82"/>
      <c r="J14" s="82">
        <v>9965</v>
      </c>
      <c r="K14" s="147"/>
      <c r="M14" s="299"/>
    </row>
    <row r="15" spans="1:14" s="89" customFormat="1" ht="21.6" customHeight="1" x14ac:dyDescent="0.6">
      <c r="A15" s="120" t="s">
        <v>63</v>
      </c>
      <c r="B15" s="122"/>
      <c r="C15" s="87"/>
      <c r="D15" s="86">
        <f>SUM(D10:D14)</f>
        <v>674999</v>
      </c>
      <c r="E15" s="87"/>
      <c r="F15" s="125">
        <f>SUM(F10:F14)</f>
        <v>398128</v>
      </c>
      <c r="G15" s="87"/>
      <c r="H15" s="86">
        <f>SUM(H10:H14)</f>
        <v>215641</v>
      </c>
      <c r="I15" s="88"/>
      <c r="J15" s="125">
        <f>SUM(J10:J14)</f>
        <v>226064</v>
      </c>
      <c r="K15" s="147"/>
      <c r="M15" s="67"/>
    </row>
    <row r="16" spans="1:14" s="89" customFormat="1" ht="21.6" customHeight="1" x14ac:dyDescent="0.6">
      <c r="A16" s="120"/>
      <c r="B16" s="499"/>
      <c r="C16" s="87"/>
      <c r="D16" s="88"/>
      <c r="E16" s="87"/>
      <c r="F16" s="88"/>
      <c r="G16" s="87"/>
      <c r="H16" s="88"/>
      <c r="I16" s="88"/>
      <c r="J16" s="88"/>
      <c r="K16" s="147"/>
      <c r="M16" s="67"/>
    </row>
    <row r="17" spans="1:18" s="84" customFormat="1" ht="21.6" customHeight="1" x14ac:dyDescent="0.6">
      <c r="A17" s="123" t="s">
        <v>64</v>
      </c>
      <c r="B17" s="499"/>
      <c r="C17" s="83"/>
      <c r="D17" s="82"/>
      <c r="E17" s="83"/>
      <c r="F17" s="82"/>
      <c r="G17" s="83"/>
      <c r="H17" s="82"/>
      <c r="I17" s="82"/>
      <c r="J17" s="82"/>
      <c r="K17" s="147"/>
      <c r="M17" s="299"/>
    </row>
    <row r="18" spans="1:18" s="84" customFormat="1" ht="21.6" customHeight="1" x14ac:dyDescent="0.55000000000000004">
      <c r="A18" s="81" t="s">
        <v>66</v>
      </c>
      <c r="B18" s="504"/>
      <c r="C18" s="82"/>
      <c r="D18" s="166">
        <v>317674</v>
      </c>
      <c r="E18" s="82"/>
      <c r="F18" s="166">
        <v>110517</v>
      </c>
      <c r="G18" s="82"/>
      <c r="H18" s="429">
        <v>90890</v>
      </c>
      <c r="I18" s="82"/>
      <c r="J18" s="82">
        <v>107431</v>
      </c>
      <c r="K18" s="147"/>
      <c r="L18" s="301"/>
      <c r="M18" s="313"/>
    </row>
    <row r="19" spans="1:18" s="84" customFormat="1" ht="21.6" customHeight="1" x14ac:dyDescent="0.55000000000000004">
      <c r="A19" s="81" t="s">
        <v>65</v>
      </c>
      <c r="B19" s="504"/>
      <c r="C19" s="83"/>
      <c r="D19" s="166">
        <v>98647</v>
      </c>
      <c r="E19" s="82"/>
      <c r="F19" s="166">
        <v>95283</v>
      </c>
      <c r="G19" s="82"/>
      <c r="H19" s="429">
        <v>3181</v>
      </c>
      <c r="I19" s="82"/>
      <c r="J19" s="82">
        <v>0</v>
      </c>
      <c r="K19" s="147"/>
      <c r="L19" s="301"/>
      <c r="M19" s="299"/>
      <c r="N19" s="301"/>
      <c r="P19" s="301"/>
      <c r="R19" s="301"/>
    </row>
    <row r="20" spans="1:18" s="84" customFormat="1" ht="21.6" customHeight="1" x14ac:dyDescent="0.55000000000000004">
      <c r="A20" s="81" t="s">
        <v>167</v>
      </c>
      <c r="B20" s="504"/>
      <c r="C20" s="83"/>
      <c r="D20" s="456">
        <v>22127</v>
      </c>
      <c r="E20" s="82"/>
      <c r="F20" s="166">
        <v>20894</v>
      </c>
      <c r="G20" s="82"/>
      <c r="H20" s="429">
        <v>22107</v>
      </c>
      <c r="I20" s="82"/>
      <c r="J20" s="82">
        <v>20894</v>
      </c>
      <c r="K20" s="147"/>
      <c r="L20" s="301"/>
      <c r="M20" s="299"/>
      <c r="N20" s="301"/>
      <c r="P20" s="301"/>
      <c r="R20" s="301"/>
    </row>
    <row r="21" spans="1:18" s="84" customFormat="1" ht="21.6" customHeight="1" x14ac:dyDescent="0.55000000000000004">
      <c r="A21" s="81" t="s">
        <v>67</v>
      </c>
      <c r="B21" s="504"/>
      <c r="C21" s="83"/>
      <c r="D21" s="166">
        <v>69169</v>
      </c>
      <c r="E21" s="82"/>
      <c r="F21" s="166">
        <v>83091</v>
      </c>
      <c r="G21" s="82"/>
      <c r="H21" s="429">
        <v>14061</v>
      </c>
      <c r="I21" s="82"/>
      <c r="J21" s="82">
        <v>15108</v>
      </c>
      <c r="K21" s="147"/>
      <c r="L21" s="313"/>
      <c r="M21" s="299"/>
      <c r="N21" s="311"/>
      <c r="P21" s="311"/>
      <c r="R21" s="311"/>
    </row>
    <row r="22" spans="1:18" s="84" customFormat="1" ht="21.6" customHeight="1" x14ac:dyDescent="0.55000000000000004">
      <c r="A22" s="81" t="s">
        <v>68</v>
      </c>
      <c r="B22" s="504"/>
      <c r="C22" s="83"/>
      <c r="D22" s="166">
        <v>69963</v>
      </c>
      <c r="E22" s="82"/>
      <c r="F22" s="166">
        <v>56741</v>
      </c>
      <c r="G22" s="82"/>
      <c r="H22" s="429">
        <v>42531</v>
      </c>
      <c r="I22" s="82"/>
      <c r="J22" s="82">
        <v>41043</v>
      </c>
      <c r="K22" s="147"/>
      <c r="M22" s="299"/>
    </row>
    <row r="23" spans="1:18" s="89" customFormat="1" ht="21.6" customHeight="1" x14ac:dyDescent="0.6">
      <c r="A23" s="120" t="s">
        <v>71</v>
      </c>
      <c r="B23" s="92"/>
      <c r="C23" s="87"/>
      <c r="D23" s="125">
        <f>SUM(D18:D22)</f>
        <v>577580</v>
      </c>
      <c r="E23" s="87"/>
      <c r="F23" s="125">
        <f>SUM(F18:F22)</f>
        <v>366526</v>
      </c>
      <c r="G23" s="87"/>
      <c r="H23" s="125">
        <f>SUM(H18:H22)</f>
        <v>172770</v>
      </c>
      <c r="I23" s="88"/>
      <c r="J23" s="125">
        <f>SUM(J18:J22)</f>
        <v>184476</v>
      </c>
      <c r="K23" s="147"/>
    </row>
    <row r="24" spans="1:18" s="89" customFormat="1" ht="21.6" customHeight="1" x14ac:dyDescent="0.6">
      <c r="A24" s="120"/>
      <c r="B24" s="499"/>
      <c r="C24" s="87"/>
      <c r="D24" s="88"/>
      <c r="E24" s="87"/>
      <c r="F24" s="88"/>
      <c r="G24" s="87"/>
      <c r="H24" s="88"/>
      <c r="I24" s="88"/>
      <c r="J24" s="88"/>
      <c r="K24" s="147"/>
    </row>
    <row r="25" spans="1:18" s="89" customFormat="1" ht="21.6" customHeight="1" x14ac:dyDescent="0.6">
      <c r="A25" s="120" t="s">
        <v>219</v>
      </c>
      <c r="B25" s="499"/>
      <c r="C25" s="87"/>
      <c r="D25" s="88">
        <f>D15-D23</f>
        <v>97419</v>
      </c>
      <c r="E25" s="87"/>
      <c r="F25" s="88">
        <f>F15-F23</f>
        <v>31602</v>
      </c>
      <c r="G25" s="87"/>
      <c r="H25" s="88">
        <f>H15-H23</f>
        <v>42871</v>
      </c>
      <c r="I25" s="88"/>
      <c r="J25" s="88">
        <f>J15-J23</f>
        <v>41588</v>
      </c>
      <c r="K25" s="147"/>
    </row>
    <row r="26" spans="1:18" s="84" customFormat="1" ht="21.6" customHeight="1" x14ac:dyDescent="0.55000000000000004">
      <c r="A26" s="90" t="s">
        <v>70</v>
      </c>
      <c r="B26" s="504"/>
      <c r="C26" s="91"/>
      <c r="D26" s="166">
        <v>-8178</v>
      </c>
      <c r="E26" s="82"/>
      <c r="F26" s="166">
        <v>-6593</v>
      </c>
      <c r="G26" s="82"/>
      <c r="H26" s="82">
        <v>-6555</v>
      </c>
      <c r="I26" s="82"/>
      <c r="J26" s="82">
        <v>-3184</v>
      </c>
      <c r="K26" s="147"/>
      <c r="M26" s="299"/>
    </row>
    <row r="27" spans="1:18" s="84" customFormat="1" ht="21.6" customHeight="1" x14ac:dyDescent="0.55000000000000004">
      <c r="A27" s="81" t="s">
        <v>168</v>
      </c>
      <c r="B27" s="504"/>
      <c r="C27" s="83"/>
      <c r="D27" s="166">
        <v>-4785</v>
      </c>
      <c r="E27" s="82"/>
      <c r="F27" s="166">
        <v>-8821</v>
      </c>
      <c r="G27" s="82"/>
      <c r="H27" s="82">
        <v>-4785</v>
      </c>
      <c r="I27" s="82"/>
      <c r="J27" s="82">
        <v>-8821</v>
      </c>
      <c r="K27" s="147"/>
      <c r="M27" s="299"/>
      <c r="N27" s="300"/>
    </row>
    <row r="28" spans="1:18" s="84" customFormat="1" ht="21.6" customHeight="1" x14ac:dyDescent="0.55000000000000004">
      <c r="A28" s="81" t="s">
        <v>281</v>
      </c>
      <c r="B28" s="504"/>
      <c r="C28" s="83"/>
      <c r="D28" s="166"/>
      <c r="E28" s="82"/>
      <c r="F28" s="166"/>
      <c r="G28" s="82"/>
      <c r="H28" s="82"/>
      <c r="I28" s="82"/>
      <c r="J28" s="82"/>
      <c r="K28" s="147"/>
      <c r="M28" s="299"/>
      <c r="N28" s="300"/>
    </row>
    <row r="29" spans="1:18" s="84" customFormat="1" ht="21.6" customHeight="1" x14ac:dyDescent="0.55000000000000004">
      <c r="A29" s="81" t="s">
        <v>241</v>
      </c>
      <c r="B29" s="504"/>
      <c r="C29" s="83"/>
      <c r="D29" s="166">
        <v>-383</v>
      </c>
      <c r="E29" s="82"/>
      <c r="F29" s="166">
        <v>9522</v>
      </c>
      <c r="G29" s="82"/>
      <c r="H29" s="82">
        <v>424</v>
      </c>
      <c r="I29" s="82"/>
      <c r="J29" s="82">
        <v>9522</v>
      </c>
      <c r="K29" s="147"/>
      <c r="M29" s="299"/>
    </row>
    <row r="30" spans="1:18" s="84" customFormat="1" ht="21.6" customHeight="1" x14ac:dyDescent="0.55000000000000004">
      <c r="A30" s="90" t="s">
        <v>271</v>
      </c>
      <c r="B30" s="504"/>
      <c r="C30" s="91"/>
      <c r="D30" s="167">
        <v>-382</v>
      </c>
      <c r="E30" s="82"/>
      <c r="F30" s="167">
        <v>0</v>
      </c>
      <c r="G30" s="82"/>
      <c r="H30" s="124">
        <v>0</v>
      </c>
      <c r="I30" s="82"/>
      <c r="J30" s="124">
        <v>0</v>
      </c>
      <c r="K30" s="147"/>
      <c r="M30" s="299"/>
    </row>
    <row r="31" spans="1:18" s="89" customFormat="1" ht="21.6" customHeight="1" x14ac:dyDescent="0.6">
      <c r="A31" s="93" t="s">
        <v>72</v>
      </c>
      <c r="B31" s="499"/>
      <c r="C31" s="95"/>
      <c r="D31" s="94">
        <f>SUM(D25:D30)</f>
        <v>83691</v>
      </c>
      <c r="E31" s="95"/>
      <c r="F31" s="94">
        <f>SUM(F25:F30)</f>
        <v>25710</v>
      </c>
      <c r="G31" s="95"/>
      <c r="H31" s="94">
        <f>SUM(H25:H30)</f>
        <v>31955</v>
      </c>
      <c r="I31" s="94"/>
      <c r="J31" s="94">
        <f>SUM(J25:J30)</f>
        <v>39105</v>
      </c>
      <c r="K31" s="147"/>
    </row>
    <row r="32" spans="1:18" s="84" customFormat="1" ht="21.6" customHeight="1" x14ac:dyDescent="0.55000000000000004">
      <c r="A32" s="81" t="s">
        <v>73</v>
      </c>
      <c r="B32" s="504"/>
      <c r="C32" s="83"/>
      <c r="D32" s="166">
        <v>-12309</v>
      </c>
      <c r="E32" s="166"/>
      <c r="F32" s="166">
        <v>-5036</v>
      </c>
      <c r="G32" s="82"/>
      <c r="H32" s="429">
        <v>-6340</v>
      </c>
      <c r="I32" s="82"/>
      <c r="J32" s="82">
        <v>-7697</v>
      </c>
      <c r="K32" s="147"/>
      <c r="L32" s="300"/>
    </row>
    <row r="33" spans="1:14" s="89" customFormat="1" ht="21.6" customHeight="1" thickBot="1" x14ac:dyDescent="0.65">
      <c r="A33" s="120" t="s">
        <v>74</v>
      </c>
      <c r="B33" s="499"/>
      <c r="C33" s="95"/>
      <c r="D33" s="419">
        <f>SUM(D31:D32)</f>
        <v>71382</v>
      </c>
      <c r="E33" s="95"/>
      <c r="F33" s="419">
        <f>SUM(F31:F32)</f>
        <v>20674</v>
      </c>
      <c r="G33" s="95"/>
      <c r="H33" s="419">
        <f>SUM(H31:H32)</f>
        <v>25615</v>
      </c>
      <c r="I33" s="94"/>
      <c r="J33" s="419">
        <f>SUM(J31:J32)</f>
        <v>31408</v>
      </c>
      <c r="K33" s="147"/>
      <c r="L33" s="312"/>
      <c r="M33" s="304"/>
      <c r="N33" s="304"/>
    </row>
    <row r="34" spans="1:14" s="84" customFormat="1" ht="21.6" customHeight="1" thickTop="1" x14ac:dyDescent="0.6">
      <c r="A34" s="79"/>
      <c r="B34" s="499"/>
      <c r="C34" s="82"/>
      <c r="D34" s="82"/>
      <c r="E34" s="82"/>
      <c r="F34" s="82"/>
      <c r="G34" s="82"/>
      <c r="H34" s="82"/>
      <c r="I34" s="82"/>
      <c r="J34" s="82"/>
      <c r="K34" s="147"/>
    </row>
    <row r="35" spans="1:14" s="73" customFormat="1" ht="21.6" customHeight="1" x14ac:dyDescent="0.6">
      <c r="A35" s="120" t="s">
        <v>137</v>
      </c>
      <c r="B35" s="499"/>
      <c r="C35" s="82"/>
      <c r="D35" s="82"/>
      <c r="E35" s="82"/>
      <c r="F35" s="82"/>
      <c r="G35" s="82"/>
      <c r="H35" s="82"/>
      <c r="I35" s="82"/>
      <c r="J35" s="82"/>
      <c r="K35" s="147"/>
    </row>
    <row r="36" spans="1:14" s="73" customFormat="1" ht="21.6" hidden="1" customHeight="1" x14ac:dyDescent="0.6">
      <c r="A36" s="15" t="s">
        <v>76</v>
      </c>
      <c r="B36" s="499"/>
      <c r="C36" s="82"/>
      <c r="D36" s="83"/>
      <c r="E36" s="82"/>
      <c r="F36" s="83"/>
      <c r="G36" s="82"/>
      <c r="H36" s="83"/>
      <c r="I36" s="82"/>
      <c r="J36" s="83"/>
      <c r="K36" s="147"/>
    </row>
    <row r="37" spans="1:14" s="73" customFormat="1" ht="21.6" hidden="1" customHeight="1" x14ac:dyDescent="0.6">
      <c r="A37" s="97" t="s">
        <v>77</v>
      </c>
      <c r="B37" s="499"/>
      <c r="C37" s="82"/>
      <c r="D37" s="83"/>
      <c r="E37" s="82"/>
      <c r="F37" s="83"/>
      <c r="G37" s="82"/>
      <c r="H37" s="83"/>
      <c r="I37" s="82"/>
      <c r="J37" s="83"/>
      <c r="K37" s="147"/>
    </row>
    <row r="38" spans="1:14" s="73" customFormat="1" ht="21.6" hidden="1" customHeight="1" x14ac:dyDescent="0.55000000000000004">
      <c r="A38" s="151" t="s">
        <v>138</v>
      </c>
      <c r="B38" s="499"/>
      <c r="C38" s="98"/>
      <c r="D38" s="20"/>
      <c r="E38" s="98"/>
      <c r="F38" s="20"/>
      <c r="G38" s="98"/>
      <c r="H38" s="20"/>
      <c r="I38" s="98"/>
      <c r="J38" s="20"/>
      <c r="K38" s="147"/>
    </row>
    <row r="39" spans="1:14" s="73" customFormat="1" ht="21.6" hidden="1" customHeight="1" x14ac:dyDescent="0.55000000000000004">
      <c r="A39" s="151" t="s">
        <v>78</v>
      </c>
      <c r="B39" s="499"/>
      <c r="C39" s="98"/>
      <c r="D39" s="166"/>
      <c r="E39" s="82"/>
      <c r="F39" s="166">
        <f>'PL Q2''19'!X38</f>
        <v>0</v>
      </c>
      <c r="G39" s="82"/>
      <c r="H39" s="82"/>
      <c r="I39" s="82"/>
      <c r="J39" s="82">
        <f>'PL Q2''19'!AB38</f>
        <v>0</v>
      </c>
      <c r="K39" s="147"/>
    </row>
    <row r="40" spans="1:14" s="73" customFormat="1" ht="21.6" hidden="1" customHeight="1" x14ac:dyDescent="0.55000000000000004">
      <c r="A40" s="151" t="s">
        <v>79</v>
      </c>
      <c r="B40" s="499"/>
      <c r="C40" s="98"/>
      <c r="D40" s="20"/>
      <c r="E40" s="98"/>
      <c r="F40" s="20"/>
      <c r="G40" s="98"/>
      <c r="H40" s="20"/>
      <c r="I40" s="98"/>
      <c r="J40" s="20"/>
      <c r="K40" s="147"/>
    </row>
    <row r="41" spans="1:14" s="73" customFormat="1" ht="21.6" hidden="1" customHeight="1" x14ac:dyDescent="0.55000000000000004">
      <c r="A41" s="99" t="s">
        <v>77</v>
      </c>
      <c r="B41" s="122"/>
      <c r="C41" s="82"/>
      <c r="D41" s="166"/>
      <c r="E41" s="82"/>
      <c r="F41" s="166">
        <f>'PL Q2''19'!X40</f>
        <v>0</v>
      </c>
      <c r="G41" s="82"/>
      <c r="H41" s="82"/>
      <c r="I41" s="82"/>
      <c r="J41" s="82">
        <f>'PL Q2''19'!AB40</f>
        <v>0</v>
      </c>
      <c r="K41" s="147"/>
    </row>
    <row r="42" spans="1:14" s="73" customFormat="1" ht="21.6" hidden="1" customHeight="1" x14ac:dyDescent="0.6">
      <c r="A42" s="120" t="s">
        <v>80</v>
      </c>
      <c r="B42" s="499"/>
      <c r="C42" s="82"/>
      <c r="D42" s="165"/>
      <c r="E42" s="82"/>
      <c r="F42" s="165"/>
      <c r="G42" s="82"/>
      <c r="H42" s="20"/>
      <c r="I42" s="82"/>
      <c r="J42" s="20"/>
      <c r="K42" s="147"/>
    </row>
    <row r="43" spans="1:14" s="73" customFormat="1" ht="21.6" hidden="1" customHeight="1" x14ac:dyDescent="0.6">
      <c r="A43" s="120" t="s">
        <v>77</v>
      </c>
      <c r="B43" s="499"/>
      <c r="C43" s="88"/>
      <c r="D43" s="95">
        <f>SUM(D39:D41)</f>
        <v>0</v>
      </c>
      <c r="E43" s="88"/>
      <c r="F43" s="95">
        <f>SUM(F39:F41)</f>
        <v>0</v>
      </c>
      <c r="G43" s="88"/>
      <c r="H43" s="95">
        <f>SUM(H39:H41)</f>
        <v>0</v>
      </c>
      <c r="I43" s="88"/>
      <c r="J43" s="95">
        <f>SUM(J39:J41)</f>
        <v>0</v>
      </c>
      <c r="K43" s="147"/>
    </row>
    <row r="44" spans="1:14" s="73" customFormat="1" ht="21.6" customHeight="1" x14ac:dyDescent="0.6">
      <c r="A44" s="28" t="s">
        <v>81</v>
      </c>
      <c r="B44" s="499"/>
      <c r="C44" s="51"/>
      <c r="D44" s="55">
        <f>SUM(D38:D41)</f>
        <v>0</v>
      </c>
      <c r="E44" s="51"/>
      <c r="F44" s="55">
        <f>SUM(F38:F41)</f>
        <v>0</v>
      </c>
      <c r="G44" s="51"/>
      <c r="H44" s="55">
        <f>SUM(H38:H41)</f>
        <v>0</v>
      </c>
      <c r="I44" s="51"/>
      <c r="J44" s="55">
        <f>SUM(J38:J41)</f>
        <v>0</v>
      </c>
      <c r="K44" s="147"/>
      <c r="L44" s="307"/>
      <c r="M44" s="306"/>
    </row>
    <row r="45" spans="1:14" s="73" customFormat="1" ht="21.6" customHeight="1" x14ac:dyDescent="0.6">
      <c r="A45" s="28"/>
      <c r="B45" s="499"/>
      <c r="C45" s="51"/>
      <c r="D45" s="51"/>
      <c r="E45" s="51"/>
      <c r="F45" s="51"/>
      <c r="G45" s="51"/>
      <c r="H45" s="51"/>
      <c r="I45" s="51"/>
      <c r="J45" s="51"/>
      <c r="K45" s="147"/>
      <c r="L45" s="307"/>
      <c r="M45" s="306"/>
    </row>
    <row r="46" spans="1:14" s="84" customFormat="1" ht="21.6" customHeight="1" thickBot="1" x14ac:dyDescent="0.65">
      <c r="A46" s="79" t="s">
        <v>284</v>
      </c>
      <c r="B46" s="499"/>
      <c r="C46" s="82"/>
      <c r="D46" s="127">
        <f>D33+D44</f>
        <v>71382</v>
      </c>
      <c r="E46" s="82"/>
      <c r="F46" s="127">
        <f>F33+F44</f>
        <v>20674</v>
      </c>
      <c r="G46" s="82"/>
      <c r="H46" s="127">
        <f>H33+H44</f>
        <v>25615</v>
      </c>
      <c r="I46" s="82"/>
      <c r="J46" s="127">
        <f>J33+J44</f>
        <v>31408</v>
      </c>
      <c r="K46" s="147"/>
      <c r="L46" s="304"/>
      <c r="M46" s="305"/>
    </row>
    <row r="47" spans="1:14" s="84" customFormat="1" ht="21.6" customHeight="1" thickTop="1" x14ac:dyDescent="0.6">
      <c r="A47" s="79"/>
      <c r="B47" s="499"/>
      <c r="C47" s="82"/>
      <c r="D47" s="88"/>
      <c r="E47" s="82"/>
      <c r="F47" s="88"/>
      <c r="G47" s="82"/>
      <c r="H47" s="88"/>
      <c r="I47" s="82"/>
      <c r="J47" s="88"/>
      <c r="K47" s="147"/>
      <c r="L47" s="304"/>
      <c r="M47" s="305"/>
    </row>
    <row r="48" spans="1:14" ht="23.4" customHeight="1" x14ac:dyDescent="0.6">
      <c r="A48" s="549" t="s">
        <v>179</v>
      </c>
      <c r="B48" s="549"/>
      <c r="C48" s="549"/>
      <c r="D48" s="549"/>
      <c r="E48" s="549"/>
      <c r="F48" s="549"/>
      <c r="G48" s="549"/>
      <c r="H48" s="549"/>
      <c r="I48" s="549"/>
      <c r="J48" s="70"/>
      <c r="K48" s="147"/>
    </row>
    <row r="49" spans="1:13" ht="23.4" customHeight="1" x14ac:dyDescent="0.6">
      <c r="A49" s="483" t="s">
        <v>55</v>
      </c>
      <c r="B49" s="72"/>
      <c r="C49" s="70"/>
      <c r="D49" s="70"/>
      <c r="E49" s="70"/>
      <c r="F49" s="70"/>
      <c r="G49" s="70"/>
      <c r="H49" s="70"/>
      <c r="I49" s="70"/>
      <c r="J49" s="70"/>
      <c r="K49" s="147"/>
    </row>
    <row r="50" spans="1:13" ht="23.4" customHeight="1" x14ac:dyDescent="0.6">
      <c r="A50" s="72"/>
      <c r="B50" s="72"/>
      <c r="C50" s="70"/>
      <c r="D50" s="70"/>
      <c r="E50" s="70"/>
      <c r="F50" s="70"/>
      <c r="G50" s="70"/>
      <c r="H50" s="70"/>
      <c r="I50" s="70"/>
      <c r="J50" s="70"/>
      <c r="K50" s="147"/>
    </row>
    <row r="51" spans="1:13" s="73" customFormat="1" ht="21.6" customHeight="1" x14ac:dyDescent="0.6">
      <c r="B51" s="74"/>
      <c r="C51" s="74"/>
      <c r="D51" s="551" t="s">
        <v>2</v>
      </c>
      <c r="E51" s="551"/>
      <c r="F51" s="551"/>
      <c r="G51" s="70"/>
      <c r="H51" s="551" t="s">
        <v>3</v>
      </c>
      <c r="I51" s="551"/>
      <c r="J51" s="551"/>
      <c r="K51" s="147"/>
    </row>
    <row r="52" spans="1:13" s="73" customFormat="1" ht="21.6" customHeight="1" x14ac:dyDescent="0.6">
      <c r="B52" s="74"/>
      <c r="C52" s="74"/>
      <c r="D52" s="550" t="s">
        <v>108</v>
      </c>
      <c r="E52" s="550"/>
      <c r="F52" s="550"/>
      <c r="G52" s="79"/>
      <c r="H52" s="550" t="s">
        <v>108</v>
      </c>
      <c r="I52" s="550"/>
      <c r="J52" s="550"/>
      <c r="K52" s="147"/>
    </row>
    <row r="53" spans="1:13" s="73" customFormat="1" ht="22.5" customHeight="1" x14ac:dyDescent="0.6">
      <c r="B53" s="74"/>
      <c r="C53" s="74"/>
      <c r="D53" s="550" t="s">
        <v>142</v>
      </c>
      <c r="E53" s="550"/>
      <c r="F53" s="550"/>
      <c r="G53" s="79"/>
      <c r="H53" s="550" t="s">
        <v>142</v>
      </c>
      <c r="I53" s="550"/>
      <c r="J53" s="550"/>
      <c r="K53" s="147"/>
    </row>
    <row r="54" spans="1:13" s="73" customFormat="1" ht="20.55" customHeight="1" x14ac:dyDescent="0.55000000000000004">
      <c r="B54" s="75" t="s">
        <v>7</v>
      </c>
      <c r="C54" s="11"/>
      <c r="D54" s="14">
        <v>2564</v>
      </c>
      <c r="E54" s="11"/>
      <c r="F54" s="11">
        <v>2563</v>
      </c>
      <c r="G54" s="12"/>
      <c r="H54" s="14">
        <v>2564</v>
      </c>
      <c r="I54" s="11"/>
      <c r="J54" s="11">
        <v>2563</v>
      </c>
      <c r="K54" s="147"/>
    </row>
    <row r="55" spans="1:13" s="73" customFormat="1" ht="21.6" customHeight="1" x14ac:dyDescent="0.55000000000000004">
      <c r="B55" s="75"/>
      <c r="C55" s="11"/>
      <c r="D55" s="552" t="s">
        <v>10</v>
      </c>
      <c r="E55" s="552"/>
      <c r="F55" s="552"/>
      <c r="G55" s="552"/>
      <c r="H55" s="552"/>
      <c r="I55" s="552"/>
      <c r="J55" s="552"/>
    </row>
    <row r="56" spans="1:13" s="73" customFormat="1" ht="21.6" customHeight="1" x14ac:dyDescent="0.6">
      <c r="A56" s="28" t="s">
        <v>83</v>
      </c>
      <c r="B56" s="6"/>
      <c r="C56" s="59"/>
      <c r="D56" s="155"/>
      <c r="E56" s="59"/>
      <c r="F56" s="155"/>
      <c r="G56" s="59"/>
      <c r="H56" s="155"/>
      <c r="I56" s="59"/>
      <c r="J56" s="155"/>
      <c r="K56" s="147"/>
    </row>
    <row r="57" spans="1:13" s="84" customFormat="1" ht="21.6" customHeight="1" x14ac:dyDescent="0.55000000000000004">
      <c r="A57" s="100" t="s">
        <v>84</v>
      </c>
      <c r="B57" s="504"/>
      <c r="C57" s="148"/>
      <c r="D57" s="166">
        <f>D59-D58</f>
        <v>56053</v>
      </c>
      <c r="E57" s="82"/>
      <c r="F57" s="166">
        <v>22541</v>
      </c>
      <c r="G57" s="82"/>
      <c r="H57" s="82">
        <f>H46</f>
        <v>25615</v>
      </c>
      <c r="I57" s="82"/>
      <c r="J57" s="82">
        <v>31408</v>
      </c>
      <c r="K57" s="147"/>
      <c r="L57" s="300"/>
      <c r="M57" s="299"/>
    </row>
    <row r="58" spans="1:13" s="84" customFormat="1" ht="21.6" customHeight="1" x14ac:dyDescent="0.55000000000000004">
      <c r="A58" s="100" t="s">
        <v>85</v>
      </c>
      <c r="B58" s="504"/>
      <c r="C58" s="34"/>
      <c r="D58" s="166">
        <v>15329</v>
      </c>
      <c r="E58" s="82"/>
      <c r="F58" s="166">
        <v>-1867</v>
      </c>
      <c r="G58" s="82"/>
      <c r="H58" s="82">
        <v>0</v>
      </c>
      <c r="I58" s="82"/>
      <c r="J58" s="82">
        <v>0</v>
      </c>
      <c r="K58" s="147"/>
      <c r="L58" s="301"/>
    </row>
    <row r="59" spans="1:13" s="89" customFormat="1" ht="21.6" customHeight="1" thickBot="1" x14ac:dyDescent="0.65">
      <c r="A59" s="93" t="s">
        <v>74</v>
      </c>
      <c r="B59" s="29"/>
      <c r="C59" s="32"/>
      <c r="D59" s="156">
        <f>D33</f>
        <v>71382</v>
      </c>
      <c r="E59" s="32"/>
      <c r="F59" s="156">
        <f>F33</f>
        <v>20674</v>
      </c>
      <c r="G59" s="32"/>
      <c r="H59" s="156">
        <f>SUM(H57:H58)</f>
        <v>25615</v>
      </c>
      <c r="I59" s="31"/>
      <c r="J59" s="156">
        <f>SUM(J57:J58)</f>
        <v>31408</v>
      </c>
      <c r="K59" s="147"/>
      <c r="L59" s="312"/>
    </row>
    <row r="60" spans="1:13" s="84" customFormat="1" ht="21.6" customHeight="1" thickTop="1" x14ac:dyDescent="0.6">
      <c r="A60" s="93"/>
      <c r="B60" s="29"/>
      <c r="C60" s="63"/>
      <c r="D60" s="150"/>
      <c r="E60" s="63"/>
      <c r="F60" s="150"/>
      <c r="G60" s="63"/>
      <c r="H60" s="150"/>
      <c r="I60" s="150"/>
      <c r="J60" s="150"/>
      <c r="K60" s="147"/>
      <c r="M60" s="301"/>
    </row>
    <row r="61" spans="1:13" s="84" customFormat="1" ht="21.6" customHeight="1" x14ac:dyDescent="0.6">
      <c r="A61" s="93" t="s">
        <v>87</v>
      </c>
      <c r="B61" s="18"/>
      <c r="C61" s="58"/>
      <c r="D61" s="149"/>
      <c r="E61" s="58"/>
      <c r="F61" s="149"/>
      <c r="G61" s="58"/>
      <c r="H61" s="149"/>
      <c r="I61" s="149"/>
      <c r="J61" s="149"/>
      <c r="K61" s="147"/>
    </row>
    <row r="62" spans="1:13" s="84" customFormat="1" ht="21.6" customHeight="1" x14ac:dyDescent="0.55000000000000004">
      <c r="A62" s="100" t="s">
        <v>84</v>
      </c>
      <c r="B62" s="18"/>
      <c r="C62" s="148"/>
      <c r="D62" s="166">
        <f>D64-D63</f>
        <v>56053</v>
      </c>
      <c r="E62" s="82"/>
      <c r="F62" s="166">
        <v>22541</v>
      </c>
      <c r="G62" s="82"/>
      <c r="H62" s="82">
        <f>H57</f>
        <v>25615</v>
      </c>
      <c r="I62" s="82"/>
      <c r="J62" s="82">
        <v>31408</v>
      </c>
      <c r="K62" s="147"/>
    </row>
    <row r="63" spans="1:13" s="89" customFormat="1" ht="21.6" customHeight="1" x14ac:dyDescent="0.6">
      <c r="A63" s="100" t="s">
        <v>85</v>
      </c>
      <c r="B63" s="18"/>
      <c r="C63" s="34"/>
      <c r="D63" s="456">
        <v>15329</v>
      </c>
      <c r="E63" s="34"/>
      <c r="F63" s="39">
        <v>-1867</v>
      </c>
      <c r="G63" s="34"/>
      <c r="H63" s="128">
        <v>0</v>
      </c>
      <c r="I63" s="148"/>
      <c r="J63" s="128">
        <v>0</v>
      </c>
      <c r="K63" s="147"/>
    </row>
    <row r="64" spans="1:13" s="84" customFormat="1" ht="21.6" customHeight="1" thickBot="1" x14ac:dyDescent="0.65">
      <c r="A64" s="93" t="s">
        <v>139</v>
      </c>
      <c r="B64" s="29"/>
      <c r="C64" s="32"/>
      <c r="D64" s="156">
        <f>D46</f>
        <v>71382</v>
      </c>
      <c r="E64" s="32"/>
      <c r="F64" s="156">
        <f>SUM(F62:F63)</f>
        <v>20674</v>
      </c>
      <c r="G64" s="32"/>
      <c r="H64" s="156">
        <f>SUM(H62:H63)</f>
        <v>25615</v>
      </c>
      <c r="I64" s="31"/>
      <c r="J64" s="156">
        <f>SUM(J62:J63)</f>
        <v>31408</v>
      </c>
      <c r="K64" s="147"/>
    </row>
    <row r="65" spans="1:11" s="84" customFormat="1" ht="18.45" customHeight="1" thickTop="1" x14ac:dyDescent="0.6">
      <c r="A65" s="28"/>
      <c r="B65" s="18"/>
      <c r="C65" s="154"/>
      <c r="D65" s="154"/>
      <c r="E65" s="154"/>
      <c r="F65" s="154"/>
      <c r="G65" s="154"/>
      <c r="H65" s="154"/>
      <c r="I65" s="154"/>
      <c r="J65" s="154"/>
      <c r="K65" s="147"/>
    </row>
    <row r="66" spans="1:11" s="84" customFormat="1" ht="24" customHeight="1" thickBot="1" x14ac:dyDescent="0.65">
      <c r="A66" s="5" t="s">
        <v>141</v>
      </c>
      <c r="B66" s="18">
        <v>12</v>
      </c>
      <c r="C66" s="158"/>
      <c r="D66" s="500">
        <v>5.3800000000000001E-2</v>
      </c>
      <c r="E66" s="158"/>
      <c r="F66" s="500">
        <v>2.5384503549449784E-2</v>
      </c>
      <c r="G66" s="158"/>
      <c r="H66" s="500">
        <v>2.46E-2</v>
      </c>
      <c r="I66" s="158"/>
      <c r="J66" s="500">
        <v>3.5370058448210763E-2</v>
      </c>
      <c r="K66" s="147"/>
    </row>
    <row r="67" spans="1:11" s="84" customFormat="1" ht="22.95" customHeight="1" thickTop="1" thickBot="1" x14ac:dyDescent="0.65">
      <c r="A67" s="5" t="s">
        <v>285</v>
      </c>
      <c r="B67" s="18">
        <v>12</v>
      </c>
      <c r="C67" s="158"/>
      <c r="D67" s="500">
        <v>5.2499999999999998E-2</v>
      </c>
      <c r="E67" s="158"/>
      <c r="F67" s="500">
        <v>2.5384503549449784E-2</v>
      </c>
      <c r="G67" s="158"/>
      <c r="H67" s="536">
        <v>2.4E-2</v>
      </c>
      <c r="I67" s="158"/>
      <c r="J67" s="500">
        <v>3.5370058448210763E-2</v>
      </c>
      <c r="K67" s="147"/>
    </row>
    <row r="68" spans="1:11" ht="21.6" customHeight="1" thickTop="1" x14ac:dyDescent="0.55000000000000004"/>
    <row r="69" spans="1:11" ht="22.5" customHeight="1" x14ac:dyDescent="0.55000000000000004">
      <c r="B69" s="479"/>
    </row>
  </sheetData>
  <mergeCells count="16">
    <mergeCell ref="D55:J55"/>
    <mergeCell ref="D51:F51"/>
    <mergeCell ref="D52:F52"/>
    <mergeCell ref="D53:F53"/>
    <mergeCell ref="D8:J8"/>
    <mergeCell ref="H51:J51"/>
    <mergeCell ref="H52:J52"/>
    <mergeCell ref="H53:J53"/>
    <mergeCell ref="A48:I48"/>
    <mergeCell ref="H5:J5"/>
    <mergeCell ref="D4:F4"/>
    <mergeCell ref="D5:F5"/>
    <mergeCell ref="D6:F6"/>
    <mergeCell ref="A1:I1"/>
    <mergeCell ref="H6:J6"/>
    <mergeCell ref="H4:J4"/>
  </mergeCells>
  <pageMargins left="0.7" right="0.7" top="0.5" bottom="0.5" header="0.5" footer="0.5"/>
  <pageSetup paperSize="9" scale="70" firstPageNumber="6" fitToHeight="0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2A471-3B67-43B4-9E7D-B0E33AB75212}">
  <dimension ref="A1:R60"/>
  <sheetViews>
    <sheetView topLeftCell="A51" zoomScaleNormal="100" zoomScaleSheetLayoutView="100" workbookViewId="0">
      <selection activeCell="A65" sqref="A65"/>
    </sheetView>
  </sheetViews>
  <sheetFormatPr defaultColWidth="10.375" defaultRowHeight="22.5" customHeight="1" x14ac:dyDescent="0.55000000000000004"/>
  <cols>
    <col min="1" max="1" width="60.875" style="71" customWidth="1"/>
    <col min="2" max="2" width="9.25" style="78" customWidth="1"/>
    <col min="3" max="3" width="2.75" style="102" customWidth="1"/>
    <col min="4" max="4" width="14.625" style="103" customWidth="1"/>
    <col min="5" max="5" width="2.75" style="102" customWidth="1"/>
    <col min="6" max="6" width="14.625" style="103" customWidth="1"/>
    <col min="7" max="7" width="2.75" style="102" customWidth="1"/>
    <col min="8" max="8" width="14.625" style="103" customWidth="1"/>
    <col min="9" max="9" width="2.75" style="102" customWidth="1"/>
    <col min="10" max="10" width="14.625" style="103" customWidth="1"/>
    <col min="11" max="11" width="12.25" style="71" bestFit="1" customWidth="1"/>
    <col min="12" max="12" width="15.5" style="71" bestFit="1" customWidth="1"/>
    <col min="13" max="13" width="14.875" style="71" bestFit="1" customWidth="1"/>
    <col min="14" max="14" width="12.875" style="71" bestFit="1" customWidth="1"/>
    <col min="15" max="15" width="13" style="71" bestFit="1" customWidth="1"/>
    <col min="16" max="16" width="13" style="71" customWidth="1"/>
    <col min="17" max="17" width="11.875" style="71" customWidth="1"/>
    <col min="18" max="18" width="12.25" style="71" bestFit="1" customWidth="1"/>
    <col min="19" max="23" width="11.875" style="71" customWidth="1"/>
    <col min="24" max="24" width="13.375" style="71" customWidth="1"/>
    <col min="25" max="26" width="11.875" style="71" customWidth="1"/>
    <col min="27" max="27" width="12.625" style="71" bestFit="1" customWidth="1"/>
    <col min="28" max="28" width="11.875" style="71" bestFit="1" customWidth="1"/>
    <col min="29" max="30" width="11.875" style="71" customWidth="1"/>
    <col min="31" max="16384" width="10.375" style="71"/>
  </cols>
  <sheetData>
    <row r="1" spans="1:14" ht="23.4" customHeight="1" x14ac:dyDescent="0.6">
      <c r="A1" s="549" t="s">
        <v>179</v>
      </c>
      <c r="B1" s="549"/>
      <c r="C1" s="549"/>
      <c r="D1" s="549"/>
      <c r="E1" s="549"/>
      <c r="F1" s="549"/>
      <c r="G1" s="549"/>
      <c r="H1" s="549"/>
      <c r="I1" s="549"/>
      <c r="J1" s="70"/>
    </row>
    <row r="2" spans="1:14" ht="23.4" customHeight="1" x14ac:dyDescent="0.6">
      <c r="A2" s="484" t="s">
        <v>55</v>
      </c>
      <c r="B2" s="72"/>
      <c r="C2" s="70"/>
      <c r="D2" s="70"/>
      <c r="E2" s="70"/>
      <c r="F2" s="70"/>
      <c r="G2" s="70"/>
      <c r="H2" s="70"/>
      <c r="I2" s="70"/>
      <c r="J2" s="70"/>
    </row>
    <row r="3" spans="1:14" ht="23.4" customHeight="1" x14ac:dyDescent="0.6">
      <c r="A3" s="70"/>
      <c r="B3" s="70"/>
      <c r="C3" s="70"/>
      <c r="D3" s="70"/>
      <c r="E3" s="70"/>
      <c r="F3" s="70"/>
      <c r="G3" s="70"/>
      <c r="H3" s="70"/>
      <c r="I3" s="70"/>
      <c r="J3" s="70"/>
    </row>
    <row r="4" spans="1:14" s="73" customFormat="1" ht="21" customHeight="1" x14ac:dyDescent="0.6">
      <c r="B4" s="74"/>
      <c r="C4" s="74"/>
      <c r="D4" s="551" t="s">
        <v>2</v>
      </c>
      <c r="E4" s="551"/>
      <c r="F4" s="551"/>
      <c r="G4" s="70"/>
      <c r="H4" s="551" t="s">
        <v>3</v>
      </c>
      <c r="I4" s="551"/>
      <c r="J4" s="551"/>
    </row>
    <row r="5" spans="1:14" s="73" customFormat="1" ht="21" customHeight="1" x14ac:dyDescent="0.6">
      <c r="B5" s="74"/>
      <c r="C5" s="74"/>
      <c r="D5" s="550" t="s">
        <v>143</v>
      </c>
      <c r="E5" s="550"/>
      <c r="F5" s="550"/>
      <c r="G5" s="79"/>
      <c r="H5" s="550" t="s">
        <v>143</v>
      </c>
      <c r="I5" s="550"/>
      <c r="J5" s="550"/>
    </row>
    <row r="6" spans="1:14" s="73" customFormat="1" ht="23.55" customHeight="1" x14ac:dyDescent="0.6">
      <c r="B6" s="74"/>
      <c r="C6" s="74"/>
      <c r="D6" s="550" t="s">
        <v>142</v>
      </c>
      <c r="E6" s="550"/>
      <c r="F6" s="550"/>
      <c r="G6" s="79"/>
      <c r="H6" s="550" t="s">
        <v>142</v>
      </c>
      <c r="I6" s="550"/>
      <c r="J6" s="550"/>
    </row>
    <row r="7" spans="1:14" s="73" customFormat="1" ht="19.95" customHeight="1" x14ac:dyDescent="0.55000000000000004">
      <c r="B7" s="75" t="s">
        <v>7</v>
      </c>
      <c r="C7" s="11"/>
      <c r="D7" s="14">
        <v>2564</v>
      </c>
      <c r="E7" s="11"/>
      <c r="F7" s="11">
        <v>2563</v>
      </c>
      <c r="G7" s="12"/>
      <c r="H7" s="14">
        <v>2564</v>
      </c>
      <c r="I7" s="11"/>
      <c r="J7" s="11">
        <v>2563</v>
      </c>
    </row>
    <row r="8" spans="1:14" s="73" customFormat="1" ht="21" customHeight="1" x14ac:dyDescent="0.55000000000000004">
      <c r="B8" s="78"/>
      <c r="C8" s="78"/>
      <c r="D8" s="552" t="s">
        <v>10</v>
      </c>
      <c r="E8" s="552"/>
      <c r="F8" s="552"/>
      <c r="G8" s="552"/>
      <c r="H8" s="552"/>
      <c r="I8" s="552"/>
      <c r="J8" s="552"/>
    </row>
    <row r="9" spans="1:14" s="73" customFormat="1" ht="21" customHeight="1" x14ac:dyDescent="0.6">
      <c r="A9" s="297" t="s">
        <v>58</v>
      </c>
      <c r="B9" s="78"/>
      <c r="C9" s="71"/>
      <c r="D9" s="80"/>
      <c r="E9" s="71"/>
      <c r="F9" s="80"/>
      <c r="G9" s="71"/>
      <c r="H9" s="80"/>
      <c r="I9" s="71"/>
      <c r="J9" s="80"/>
    </row>
    <row r="10" spans="1:14" s="84" customFormat="1" ht="21" customHeight="1" x14ac:dyDescent="0.55000000000000004">
      <c r="A10" s="81" t="s">
        <v>60</v>
      </c>
      <c r="B10" s="499">
        <v>3</v>
      </c>
      <c r="C10" s="82"/>
      <c r="D10" s="166">
        <v>803123</v>
      </c>
      <c r="E10" s="82"/>
      <c r="F10" s="166">
        <v>506414</v>
      </c>
      <c r="G10" s="82"/>
      <c r="H10" s="429">
        <v>435684</v>
      </c>
      <c r="I10" s="82"/>
      <c r="J10" s="82">
        <v>456804</v>
      </c>
      <c r="K10" s="147"/>
      <c r="L10" s="540"/>
      <c r="M10" s="299"/>
    </row>
    <row r="11" spans="1:14" s="84" customFormat="1" ht="21" customHeight="1" x14ac:dyDescent="0.55000000000000004">
      <c r="A11" s="81" t="s">
        <v>59</v>
      </c>
      <c r="B11" s="499"/>
      <c r="C11" s="83"/>
      <c r="D11" s="166">
        <v>411568</v>
      </c>
      <c r="E11" s="83"/>
      <c r="F11" s="166">
        <v>398867</v>
      </c>
      <c r="G11" s="83"/>
      <c r="H11" s="82">
        <v>9914</v>
      </c>
      <c r="I11" s="82"/>
      <c r="J11" s="82">
        <v>0</v>
      </c>
      <c r="K11" s="147"/>
      <c r="L11" s="540"/>
      <c r="M11" s="299"/>
      <c r="N11" s="300"/>
    </row>
    <row r="12" spans="1:14" s="84" customFormat="1" ht="21" customHeight="1" x14ac:dyDescent="0.55000000000000004">
      <c r="A12" s="81" t="s">
        <v>166</v>
      </c>
      <c r="B12" s="499"/>
      <c r="C12" s="82"/>
      <c r="D12" s="166">
        <v>172363</v>
      </c>
      <c r="E12" s="82"/>
      <c r="F12" s="166">
        <v>118852</v>
      </c>
      <c r="G12" s="82"/>
      <c r="H12" s="82">
        <v>171650</v>
      </c>
      <c r="I12" s="82"/>
      <c r="J12" s="82">
        <v>118852</v>
      </c>
      <c r="K12" s="147"/>
      <c r="L12" s="540"/>
      <c r="M12" s="299"/>
    </row>
    <row r="13" spans="1:14" s="84" customFormat="1" ht="21" customHeight="1" x14ac:dyDescent="0.55000000000000004">
      <c r="A13" s="81" t="s">
        <v>61</v>
      </c>
      <c r="B13" s="499"/>
      <c r="C13" s="82"/>
      <c r="D13" s="166">
        <v>25703</v>
      </c>
      <c r="E13" s="82"/>
      <c r="F13" s="166">
        <v>52846</v>
      </c>
      <c r="G13" s="82"/>
      <c r="H13" s="82">
        <v>25703</v>
      </c>
      <c r="I13" s="82"/>
      <c r="J13" s="82">
        <v>52846</v>
      </c>
      <c r="K13" s="147"/>
      <c r="L13" s="540"/>
      <c r="M13" s="299"/>
    </row>
    <row r="14" spans="1:14" s="84" customFormat="1" ht="21" customHeight="1" x14ac:dyDescent="0.55000000000000004">
      <c r="A14" s="81" t="s">
        <v>62</v>
      </c>
      <c r="B14" s="498">
        <v>3</v>
      </c>
      <c r="C14" s="83"/>
      <c r="D14" s="167">
        <v>31628</v>
      </c>
      <c r="E14" s="83"/>
      <c r="F14" s="166">
        <v>40720</v>
      </c>
      <c r="G14" s="83"/>
      <c r="H14" s="124">
        <v>32453</v>
      </c>
      <c r="I14" s="82"/>
      <c r="J14" s="82">
        <v>40083</v>
      </c>
      <c r="K14" s="147"/>
      <c r="L14" s="540"/>
      <c r="M14" s="299"/>
    </row>
    <row r="15" spans="1:14" s="89" customFormat="1" ht="21" customHeight="1" x14ac:dyDescent="0.6">
      <c r="A15" s="120" t="s">
        <v>63</v>
      </c>
      <c r="B15" s="122">
        <v>11</v>
      </c>
      <c r="C15" s="87"/>
      <c r="D15" s="86">
        <f>SUM(D10:D14)</f>
        <v>1444385</v>
      </c>
      <c r="E15" s="87"/>
      <c r="F15" s="125">
        <f>SUM(F10:F14)</f>
        <v>1117699</v>
      </c>
      <c r="G15" s="87"/>
      <c r="H15" s="86">
        <f>SUM(H10:H14)</f>
        <v>675404</v>
      </c>
      <c r="I15" s="88"/>
      <c r="J15" s="125">
        <f>SUM(J10:J14)</f>
        <v>668585</v>
      </c>
      <c r="K15" s="147"/>
      <c r="L15" s="540"/>
      <c r="M15" s="67"/>
    </row>
    <row r="16" spans="1:14" s="89" customFormat="1" ht="21" customHeight="1" x14ac:dyDescent="0.6">
      <c r="A16" s="120"/>
      <c r="B16" s="499"/>
      <c r="C16" s="87"/>
      <c r="D16" s="88"/>
      <c r="E16" s="87"/>
      <c r="F16" s="88"/>
      <c r="G16" s="87"/>
      <c r="H16" s="88"/>
      <c r="I16" s="88"/>
      <c r="J16" s="88"/>
      <c r="K16" s="147"/>
      <c r="L16" s="540"/>
      <c r="M16" s="67"/>
    </row>
    <row r="17" spans="1:18" s="84" customFormat="1" ht="21" customHeight="1" x14ac:dyDescent="0.6">
      <c r="A17" s="123" t="s">
        <v>64</v>
      </c>
      <c r="B17" s="499"/>
      <c r="C17" s="83"/>
      <c r="D17" s="82"/>
      <c r="E17" s="83"/>
      <c r="F17" s="82"/>
      <c r="G17" s="83"/>
      <c r="H17" s="82"/>
      <c r="I17" s="82"/>
      <c r="J17" s="82"/>
      <c r="K17" s="147"/>
      <c r="L17" s="540"/>
      <c r="M17" s="299"/>
    </row>
    <row r="18" spans="1:18" s="84" customFormat="1" ht="21" customHeight="1" x14ac:dyDescent="0.55000000000000004">
      <c r="A18" s="81" t="s">
        <v>66</v>
      </c>
      <c r="B18" s="499">
        <v>3</v>
      </c>
      <c r="C18" s="82"/>
      <c r="D18" s="166">
        <v>529526</v>
      </c>
      <c r="E18" s="82"/>
      <c r="F18" s="166">
        <v>326756</v>
      </c>
      <c r="G18" s="82"/>
      <c r="H18" s="82">
        <v>295503</v>
      </c>
      <c r="I18" s="82"/>
      <c r="J18" s="82">
        <v>320716</v>
      </c>
      <c r="K18" s="147"/>
      <c r="L18" s="540"/>
      <c r="M18" s="313"/>
    </row>
    <row r="19" spans="1:18" s="84" customFormat="1" ht="21" customHeight="1" x14ac:dyDescent="0.55000000000000004">
      <c r="A19" s="81" t="s">
        <v>65</v>
      </c>
      <c r="B19" s="499">
        <v>3</v>
      </c>
      <c r="C19" s="83"/>
      <c r="D19" s="166">
        <v>244551</v>
      </c>
      <c r="E19" s="82"/>
      <c r="F19" s="166">
        <v>240225</v>
      </c>
      <c r="G19" s="82"/>
      <c r="H19" s="82">
        <v>8927</v>
      </c>
      <c r="I19" s="82"/>
      <c r="J19" s="82">
        <v>0</v>
      </c>
      <c r="K19" s="147"/>
      <c r="L19" s="540"/>
      <c r="M19" s="299"/>
      <c r="N19" s="301"/>
      <c r="P19" s="301"/>
      <c r="R19" s="301"/>
    </row>
    <row r="20" spans="1:18" s="84" customFormat="1" ht="21" customHeight="1" x14ac:dyDescent="0.55000000000000004">
      <c r="A20" s="81" t="s">
        <v>167</v>
      </c>
      <c r="B20" s="499"/>
      <c r="C20" s="83"/>
      <c r="D20" s="166">
        <v>65692</v>
      </c>
      <c r="E20" s="82"/>
      <c r="F20" s="166">
        <v>54727</v>
      </c>
      <c r="G20" s="82"/>
      <c r="H20" s="82">
        <v>65672</v>
      </c>
      <c r="I20" s="82"/>
      <c r="J20" s="82">
        <v>54727</v>
      </c>
      <c r="K20" s="147"/>
      <c r="L20" s="540"/>
      <c r="M20" s="299"/>
      <c r="N20" s="301"/>
      <c r="P20" s="301"/>
      <c r="R20" s="301"/>
    </row>
    <row r="21" spans="1:18" s="84" customFormat="1" ht="21" customHeight="1" x14ac:dyDescent="0.55000000000000004">
      <c r="A21" s="81" t="s">
        <v>67</v>
      </c>
      <c r="B21" s="499"/>
      <c r="C21" s="83"/>
      <c r="D21" s="166">
        <v>214833</v>
      </c>
      <c r="E21" s="82"/>
      <c r="F21" s="166">
        <v>212434</v>
      </c>
      <c r="G21" s="82"/>
      <c r="H21" s="82">
        <v>44335</v>
      </c>
      <c r="I21" s="82"/>
      <c r="J21" s="82">
        <v>42586</v>
      </c>
      <c r="K21" s="147"/>
      <c r="L21" s="540"/>
      <c r="M21" s="299"/>
      <c r="N21" s="311"/>
      <c r="P21" s="311"/>
      <c r="R21" s="311"/>
    </row>
    <row r="22" spans="1:18" s="84" customFormat="1" ht="21" customHeight="1" x14ac:dyDescent="0.55000000000000004">
      <c r="A22" s="81" t="s">
        <v>68</v>
      </c>
      <c r="B22" s="499">
        <v>3</v>
      </c>
      <c r="C22" s="83"/>
      <c r="D22" s="166">
        <v>173627</v>
      </c>
      <c r="E22" s="82"/>
      <c r="F22" s="166">
        <v>163720</v>
      </c>
      <c r="G22" s="82"/>
      <c r="H22" s="82">
        <v>118564</v>
      </c>
      <c r="I22" s="82"/>
      <c r="J22" s="82">
        <v>120471</v>
      </c>
      <c r="K22" s="147"/>
      <c r="L22" s="540"/>
      <c r="M22" s="299"/>
    </row>
    <row r="23" spans="1:18" s="89" customFormat="1" ht="21" customHeight="1" x14ac:dyDescent="0.6">
      <c r="A23" s="120" t="s">
        <v>71</v>
      </c>
      <c r="B23" s="92"/>
      <c r="C23" s="87"/>
      <c r="D23" s="125">
        <f>SUM(D18:D22)</f>
        <v>1228229</v>
      </c>
      <c r="E23" s="87"/>
      <c r="F23" s="125">
        <f>SUM(F18:F22)</f>
        <v>997862</v>
      </c>
      <c r="G23" s="87"/>
      <c r="H23" s="125">
        <f>SUM(H18:H22)</f>
        <v>533001</v>
      </c>
      <c r="I23" s="88"/>
      <c r="J23" s="125">
        <f>SUM(J18:J22)</f>
        <v>538500</v>
      </c>
      <c r="K23" s="147"/>
      <c r="L23" s="540"/>
    </row>
    <row r="24" spans="1:18" s="89" customFormat="1" ht="21" customHeight="1" x14ac:dyDescent="0.6">
      <c r="A24" s="120"/>
      <c r="B24" s="499"/>
      <c r="C24" s="87"/>
      <c r="D24" s="88"/>
      <c r="E24" s="87"/>
      <c r="F24" s="88"/>
      <c r="G24" s="87"/>
      <c r="H24" s="88"/>
      <c r="I24" s="88"/>
      <c r="J24" s="88"/>
      <c r="K24" s="147"/>
      <c r="L24" s="540"/>
    </row>
    <row r="25" spans="1:18" s="89" customFormat="1" ht="21" customHeight="1" x14ac:dyDescent="0.6">
      <c r="A25" s="120" t="s">
        <v>219</v>
      </c>
      <c r="B25" s="499"/>
      <c r="C25" s="87"/>
      <c r="D25" s="88">
        <f>D15-D23</f>
        <v>216156</v>
      </c>
      <c r="E25" s="87"/>
      <c r="F25" s="88">
        <f>F15-F23</f>
        <v>119837</v>
      </c>
      <c r="G25" s="87"/>
      <c r="H25" s="88">
        <f>H15-H23</f>
        <v>142403</v>
      </c>
      <c r="I25" s="88"/>
      <c r="J25" s="88">
        <f>J15-J23</f>
        <v>130085</v>
      </c>
      <c r="K25" s="147"/>
      <c r="L25" s="540"/>
    </row>
    <row r="26" spans="1:18" s="84" customFormat="1" ht="21" customHeight="1" x14ac:dyDescent="0.55000000000000004">
      <c r="A26" s="90" t="s">
        <v>70</v>
      </c>
      <c r="B26" s="498">
        <v>3</v>
      </c>
      <c r="C26" s="91"/>
      <c r="D26" s="166">
        <v>-23716</v>
      </c>
      <c r="E26" s="82"/>
      <c r="F26" s="166">
        <v>-17817</v>
      </c>
      <c r="G26" s="82"/>
      <c r="H26" s="82">
        <v>-12947</v>
      </c>
      <c r="I26" s="82"/>
      <c r="J26" s="82">
        <v>-7569</v>
      </c>
      <c r="K26" s="147"/>
      <c r="L26" s="540"/>
      <c r="M26" s="299"/>
    </row>
    <row r="27" spans="1:18" s="84" customFormat="1" ht="21" customHeight="1" x14ac:dyDescent="0.55000000000000004">
      <c r="A27" s="81" t="s">
        <v>168</v>
      </c>
      <c r="B27" s="499"/>
      <c r="C27" s="83"/>
      <c r="D27" s="166">
        <v>-17649</v>
      </c>
      <c r="E27" s="82"/>
      <c r="F27" s="166">
        <v>-47662</v>
      </c>
      <c r="G27" s="82"/>
      <c r="H27" s="82">
        <v>-17649</v>
      </c>
      <c r="I27" s="82"/>
      <c r="J27" s="82">
        <v>-47662</v>
      </c>
      <c r="K27" s="147"/>
      <c r="L27" s="540"/>
      <c r="M27" s="299"/>
      <c r="N27" s="300"/>
    </row>
    <row r="28" spans="1:18" s="84" customFormat="1" ht="21" customHeight="1" x14ac:dyDescent="0.55000000000000004">
      <c r="A28" s="81" t="s">
        <v>242</v>
      </c>
      <c r="B28" s="499"/>
      <c r="C28" s="83"/>
      <c r="D28" s="166"/>
      <c r="E28" s="82"/>
      <c r="F28" s="166"/>
      <c r="G28" s="82"/>
      <c r="H28" s="82"/>
      <c r="I28" s="82"/>
      <c r="J28" s="82"/>
      <c r="K28" s="147"/>
      <c r="L28" s="540"/>
      <c r="M28" s="299"/>
      <c r="N28" s="300"/>
    </row>
    <row r="29" spans="1:18" s="84" customFormat="1" ht="21" customHeight="1" x14ac:dyDescent="0.55000000000000004">
      <c r="A29" s="81" t="s">
        <v>241</v>
      </c>
      <c r="B29" s="499"/>
      <c r="C29" s="83"/>
      <c r="D29" s="166">
        <v>2931</v>
      </c>
      <c r="E29" s="82"/>
      <c r="F29" s="166">
        <v>29263</v>
      </c>
      <c r="G29" s="82"/>
      <c r="H29" s="82">
        <v>3738</v>
      </c>
      <c r="I29" s="82"/>
      <c r="J29" s="82">
        <v>29263</v>
      </c>
      <c r="K29" s="147"/>
      <c r="L29" s="540"/>
      <c r="M29" s="299"/>
    </row>
    <row r="30" spans="1:18" s="84" customFormat="1" ht="21" customHeight="1" x14ac:dyDescent="0.55000000000000004">
      <c r="A30" s="90" t="s">
        <v>253</v>
      </c>
      <c r="B30" s="498"/>
      <c r="C30" s="91"/>
      <c r="D30" s="167">
        <v>1472</v>
      </c>
      <c r="E30" s="82"/>
      <c r="F30" s="167">
        <v>0</v>
      </c>
      <c r="G30" s="82"/>
      <c r="H30" s="124">
        <v>0</v>
      </c>
      <c r="I30" s="82"/>
      <c r="J30" s="124">
        <v>0</v>
      </c>
      <c r="K30" s="147"/>
      <c r="L30" s="540"/>
      <c r="M30" s="299"/>
    </row>
    <row r="31" spans="1:18" s="89" customFormat="1" ht="21" customHeight="1" x14ac:dyDescent="0.6">
      <c r="A31" s="93" t="s">
        <v>72</v>
      </c>
      <c r="B31" s="499">
        <v>11</v>
      </c>
      <c r="C31" s="95"/>
      <c r="D31" s="94">
        <f>SUM(D25:D30)</f>
        <v>179194</v>
      </c>
      <c r="E31" s="95"/>
      <c r="F31" s="94">
        <f>SUM(F25:F30)</f>
        <v>83621</v>
      </c>
      <c r="G31" s="95"/>
      <c r="H31" s="94">
        <f>SUM(H25:H30)</f>
        <v>115545</v>
      </c>
      <c r="I31" s="94"/>
      <c r="J31" s="94">
        <f>SUM(J25:J30)</f>
        <v>104117</v>
      </c>
      <c r="K31" s="147"/>
      <c r="L31" s="540"/>
    </row>
    <row r="32" spans="1:18" s="84" customFormat="1" ht="21" customHeight="1" x14ac:dyDescent="0.55000000000000004">
      <c r="A32" s="81" t="s">
        <v>73</v>
      </c>
      <c r="B32" s="122"/>
      <c r="C32" s="83"/>
      <c r="D32" s="166">
        <v>-28657</v>
      </c>
      <c r="E32" s="166"/>
      <c r="F32" s="166">
        <v>-16681</v>
      </c>
      <c r="G32" s="82"/>
      <c r="H32" s="82">
        <v>-23369</v>
      </c>
      <c r="I32" s="82"/>
      <c r="J32" s="82">
        <v>-20734</v>
      </c>
      <c r="K32" s="147"/>
      <c r="L32" s="540"/>
    </row>
    <row r="33" spans="1:13" s="89" customFormat="1" ht="21" customHeight="1" thickBot="1" x14ac:dyDescent="0.65">
      <c r="A33" s="120" t="s">
        <v>74</v>
      </c>
      <c r="B33" s="499"/>
      <c r="C33" s="95"/>
      <c r="D33" s="419">
        <f>SUM(D31:D32)</f>
        <v>150537</v>
      </c>
      <c r="E33" s="95"/>
      <c r="F33" s="419">
        <f>SUM(F31:F32)</f>
        <v>66940</v>
      </c>
      <c r="G33" s="95"/>
      <c r="H33" s="419">
        <f>SUM(H31:H32)</f>
        <v>92176</v>
      </c>
      <c r="I33" s="94"/>
      <c r="J33" s="419">
        <f>SUM(J31:J32)</f>
        <v>83383</v>
      </c>
      <c r="K33" s="147"/>
      <c r="L33" s="540"/>
      <c r="M33" s="304"/>
    </row>
    <row r="34" spans="1:13" s="84" customFormat="1" ht="21" customHeight="1" thickTop="1" x14ac:dyDescent="0.6">
      <c r="A34" s="79"/>
      <c r="B34" s="499"/>
      <c r="C34" s="82"/>
      <c r="D34" s="82"/>
      <c r="E34" s="82"/>
      <c r="F34" s="82"/>
      <c r="G34" s="82"/>
      <c r="H34" s="82"/>
      <c r="I34" s="82"/>
      <c r="J34" s="82"/>
      <c r="K34" s="147"/>
      <c r="L34" s="540"/>
    </row>
    <row r="35" spans="1:13" s="73" customFormat="1" ht="21" customHeight="1" x14ac:dyDescent="0.6">
      <c r="A35" s="120" t="s">
        <v>137</v>
      </c>
      <c r="B35" s="499"/>
      <c r="C35" s="82"/>
      <c r="D35" s="82"/>
      <c r="E35" s="82"/>
      <c r="F35" s="82"/>
      <c r="G35" s="82"/>
      <c r="H35" s="82"/>
      <c r="I35" s="82"/>
      <c r="J35" s="82"/>
      <c r="K35" s="147"/>
      <c r="L35" s="540"/>
    </row>
    <row r="36" spans="1:13" s="73" customFormat="1" ht="21" customHeight="1" x14ac:dyDescent="0.6">
      <c r="A36" s="28" t="s">
        <v>81</v>
      </c>
      <c r="B36" s="499"/>
      <c r="C36" s="51"/>
      <c r="D36" s="55">
        <f>0</f>
        <v>0</v>
      </c>
      <c r="E36" s="51"/>
      <c r="F36" s="55">
        <v>0</v>
      </c>
      <c r="G36" s="51"/>
      <c r="H36" s="55">
        <v>0</v>
      </c>
      <c r="I36" s="51"/>
      <c r="J36" s="55">
        <v>0</v>
      </c>
      <c r="K36" s="147"/>
      <c r="L36" s="540"/>
      <c r="M36" s="306"/>
    </row>
    <row r="37" spans="1:13" s="73" customFormat="1" ht="21" customHeight="1" x14ac:dyDescent="0.6">
      <c r="A37" s="28"/>
      <c r="B37" s="499"/>
      <c r="C37" s="51"/>
      <c r="D37" s="51"/>
      <c r="E37" s="51"/>
      <c r="F37" s="51"/>
      <c r="G37" s="51"/>
      <c r="H37" s="51"/>
      <c r="I37" s="51"/>
      <c r="J37" s="51"/>
      <c r="K37" s="147"/>
      <c r="L37" s="540"/>
      <c r="M37" s="306"/>
    </row>
    <row r="38" spans="1:13" s="84" customFormat="1" ht="21" customHeight="1" thickBot="1" x14ac:dyDescent="0.65">
      <c r="A38" s="79" t="s">
        <v>139</v>
      </c>
      <c r="B38" s="499"/>
      <c r="C38" s="82"/>
      <c r="D38" s="127">
        <f>D33+D36</f>
        <v>150537</v>
      </c>
      <c r="E38" s="82"/>
      <c r="F38" s="127">
        <f>F33+F36</f>
        <v>66940</v>
      </c>
      <c r="G38" s="82"/>
      <c r="H38" s="127">
        <f>H33+H36</f>
        <v>92176</v>
      </c>
      <c r="I38" s="82"/>
      <c r="J38" s="127">
        <f>J33+J36</f>
        <v>83383</v>
      </c>
      <c r="K38" s="147"/>
      <c r="L38" s="540"/>
      <c r="M38" s="305"/>
    </row>
    <row r="39" spans="1:13" s="84" customFormat="1" ht="21.6" customHeight="1" thickTop="1" x14ac:dyDescent="0.6">
      <c r="A39" s="79"/>
      <c r="B39" s="499"/>
      <c r="C39" s="82"/>
      <c r="D39" s="88"/>
      <c r="E39" s="82"/>
      <c r="F39" s="88"/>
      <c r="G39" s="82"/>
      <c r="H39" s="88"/>
      <c r="I39" s="82"/>
      <c r="J39" s="88"/>
      <c r="K39" s="147"/>
      <c r="L39" s="540"/>
      <c r="M39" s="305"/>
    </row>
    <row r="40" spans="1:13" ht="23.4" customHeight="1" x14ac:dyDescent="0.6">
      <c r="A40" s="549" t="s">
        <v>179</v>
      </c>
      <c r="B40" s="549"/>
      <c r="C40" s="549"/>
      <c r="D40" s="549"/>
      <c r="E40" s="549"/>
      <c r="F40" s="549"/>
      <c r="G40" s="549"/>
      <c r="H40" s="549"/>
      <c r="I40" s="549"/>
      <c r="J40" s="70"/>
      <c r="K40" s="147"/>
      <c r="L40" s="540"/>
    </row>
    <row r="41" spans="1:13" ht="23.4" customHeight="1" x14ac:dyDescent="0.6">
      <c r="A41" s="484" t="s">
        <v>55</v>
      </c>
      <c r="B41" s="72"/>
      <c r="C41" s="70"/>
      <c r="D41" s="70"/>
      <c r="E41" s="70"/>
      <c r="F41" s="70"/>
      <c r="G41" s="70"/>
      <c r="H41" s="70"/>
      <c r="I41" s="70"/>
      <c r="J41" s="70"/>
      <c r="K41" s="147"/>
      <c r="L41" s="540"/>
    </row>
    <row r="42" spans="1:13" ht="23.4" customHeight="1" x14ac:dyDescent="0.6">
      <c r="A42" s="72"/>
      <c r="B42" s="72"/>
      <c r="C42" s="70"/>
      <c r="D42" s="70"/>
      <c r="E42" s="70"/>
      <c r="F42" s="70"/>
      <c r="G42" s="70"/>
      <c r="H42" s="70"/>
      <c r="I42" s="70"/>
      <c r="J42" s="70"/>
      <c r="K42" s="147"/>
      <c r="L42" s="540"/>
    </row>
    <row r="43" spans="1:13" s="73" customFormat="1" ht="21" customHeight="1" x14ac:dyDescent="0.6">
      <c r="B43" s="74"/>
      <c r="C43" s="74"/>
      <c r="D43" s="551" t="s">
        <v>2</v>
      </c>
      <c r="E43" s="551"/>
      <c r="F43" s="551"/>
      <c r="G43" s="70"/>
      <c r="H43" s="551" t="s">
        <v>3</v>
      </c>
      <c r="I43" s="551"/>
      <c r="J43" s="551"/>
      <c r="K43" s="147"/>
      <c r="L43" s="540"/>
    </row>
    <row r="44" spans="1:13" s="73" customFormat="1" ht="21" customHeight="1" x14ac:dyDescent="0.6">
      <c r="B44" s="74"/>
      <c r="C44" s="74"/>
      <c r="D44" s="550" t="s">
        <v>143</v>
      </c>
      <c r="E44" s="550"/>
      <c r="F44" s="550"/>
      <c r="G44" s="79"/>
      <c r="H44" s="550" t="s">
        <v>143</v>
      </c>
      <c r="I44" s="550"/>
      <c r="J44" s="550"/>
      <c r="K44" s="147"/>
      <c r="L44" s="540"/>
    </row>
    <row r="45" spans="1:13" s="73" customFormat="1" ht="22.95" customHeight="1" x14ac:dyDescent="0.6">
      <c r="B45" s="74"/>
      <c r="C45" s="74"/>
      <c r="D45" s="550" t="s">
        <v>142</v>
      </c>
      <c r="E45" s="550"/>
      <c r="F45" s="550"/>
      <c r="G45" s="79"/>
      <c r="H45" s="550" t="s">
        <v>142</v>
      </c>
      <c r="I45" s="550"/>
      <c r="J45" s="550"/>
      <c r="K45" s="147"/>
      <c r="L45" s="540"/>
    </row>
    <row r="46" spans="1:13" s="73" customFormat="1" ht="19.95" customHeight="1" x14ac:dyDescent="0.55000000000000004">
      <c r="B46" s="75" t="s">
        <v>7</v>
      </c>
      <c r="C46" s="11"/>
      <c r="D46" s="14">
        <v>2564</v>
      </c>
      <c r="E46" s="11"/>
      <c r="F46" s="11">
        <v>2563</v>
      </c>
      <c r="G46" s="12"/>
      <c r="H46" s="14">
        <v>2564</v>
      </c>
      <c r="I46" s="11"/>
      <c r="J46" s="11">
        <v>2563</v>
      </c>
      <c r="K46" s="147"/>
      <c r="L46" s="540"/>
    </row>
    <row r="47" spans="1:13" s="73" customFormat="1" ht="21" customHeight="1" x14ac:dyDescent="0.55000000000000004">
      <c r="B47" s="75"/>
      <c r="C47" s="11"/>
      <c r="D47" s="552" t="s">
        <v>10</v>
      </c>
      <c r="E47" s="552"/>
      <c r="F47" s="552"/>
      <c r="G47" s="552"/>
      <c r="H47" s="552"/>
      <c r="I47" s="552"/>
      <c r="J47" s="552"/>
      <c r="L47" s="540"/>
    </row>
    <row r="48" spans="1:13" s="73" customFormat="1" ht="21" customHeight="1" x14ac:dyDescent="0.6">
      <c r="A48" s="28" t="s">
        <v>83</v>
      </c>
      <c r="B48" s="6"/>
      <c r="C48" s="59"/>
      <c r="D48" s="155"/>
      <c r="E48" s="59"/>
      <c r="F48" s="155"/>
      <c r="G48" s="59"/>
      <c r="H48" s="155"/>
      <c r="I48" s="59"/>
      <c r="J48" s="155"/>
      <c r="K48" s="147"/>
      <c r="L48" s="540"/>
    </row>
    <row r="49" spans="1:13" s="84" customFormat="1" ht="21" customHeight="1" x14ac:dyDescent="0.55000000000000004">
      <c r="A49" s="100" t="s">
        <v>84</v>
      </c>
      <c r="B49" s="18"/>
      <c r="C49" s="148"/>
      <c r="D49" s="166">
        <f>D51-D50</f>
        <v>136823</v>
      </c>
      <c r="E49" s="82"/>
      <c r="F49" s="166">
        <v>70262</v>
      </c>
      <c r="G49" s="82"/>
      <c r="H49" s="82">
        <f>H38</f>
        <v>92176</v>
      </c>
      <c r="I49" s="82"/>
      <c r="J49" s="82">
        <v>83383</v>
      </c>
      <c r="K49" s="147"/>
      <c r="L49" s="540"/>
      <c r="M49" s="299"/>
    </row>
    <row r="50" spans="1:13" s="84" customFormat="1" ht="21" customHeight="1" x14ac:dyDescent="0.55000000000000004">
      <c r="A50" s="100" t="s">
        <v>85</v>
      </c>
      <c r="B50" s="18"/>
      <c r="C50" s="34"/>
      <c r="D50" s="456">
        <v>13714</v>
      </c>
      <c r="E50" s="82"/>
      <c r="F50" s="166">
        <v>-3322</v>
      </c>
      <c r="G50" s="82"/>
      <c r="H50" s="82">
        <v>0</v>
      </c>
      <c r="I50" s="82"/>
      <c r="J50" s="82">
        <v>0</v>
      </c>
      <c r="K50" s="147"/>
      <c r="L50" s="540"/>
    </row>
    <row r="51" spans="1:13" s="89" customFormat="1" ht="21" customHeight="1" thickBot="1" x14ac:dyDescent="0.65">
      <c r="A51" s="93" t="s">
        <v>74</v>
      </c>
      <c r="B51" s="29"/>
      <c r="C51" s="32"/>
      <c r="D51" s="156">
        <f>D33</f>
        <v>150537</v>
      </c>
      <c r="E51" s="32"/>
      <c r="F51" s="156">
        <f>F33</f>
        <v>66940</v>
      </c>
      <c r="G51" s="32"/>
      <c r="H51" s="156">
        <f>SUM(H49:H50)</f>
        <v>92176</v>
      </c>
      <c r="I51" s="31"/>
      <c r="J51" s="156">
        <f>SUM(J49:J50)</f>
        <v>83383</v>
      </c>
      <c r="K51" s="147"/>
      <c r="L51" s="540"/>
    </row>
    <row r="52" spans="1:13" s="84" customFormat="1" ht="21" customHeight="1" thickTop="1" x14ac:dyDescent="0.6">
      <c r="A52" s="93"/>
      <c r="B52" s="29"/>
      <c r="C52" s="63"/>
      <c r="D52" s="150"/>
      <c r="E52" s="63"/>
      <c r="F52" s="150"/>
      <c r="G52" s="63"/>
      <c r="H52" s="150"/>
      <c r="I52" s="150"/>
      <c r="J52" s="150"/>
      <c r="K52" s="147"/>
      <c r="L52" s="540"/>
      <c r="M52" s="301"/>
    </row>
    <row r="53" spans="1:13" s="84" customFormat="1" ht="21" customHeight="1" x14ac:dyDescent="0.6">
      <c r="A53" s="93" t="s">
        <v>87</v>
      </c>
      <c r="B53" s="18"/>
      <c r="C53" s="58"/>
      <c r="D53" s="149"/>
      <c r="E53" s="58"/>
      <c r="F53" s="149"/>
      <c r="G53" s="58"/>
      <c r="H53" s="149"/>
      <c r="I53" s="149"/>
      <c r="J53" s="149"/>
      <c r="K53" s="147"/>
      <c r="L53" s="540"/>
    </row>
    <row r="54" spans="1:13" s="84" customFormat="1" ht="21" customHeight="1" x14ac:dyDescent="0.55000000000000004">
      <c r="A54" s="100" t="s">
        <v>84</v>
      </c>
      <c r="B54" s="18"/>
      <c r="C54" s="148"/>
      <c r="D54" s="166">
        <f>D56-D55</f>
        <v>136823</v>
      </c>
      <c r="E54" s="82"/>
      <c r="F54" s="166">
        <v>70262</v>
      </c>
      <c r="G54" s="82"/>
      <c r="H54" s="82">
        <f>H49</f>
        <v>92176</v>
      </c>
      <c r="I54" s="82"/>
      <c r="J54" s="82">
        <v>83383</v>
      </c>
      <c r="K54" s="147"/>
      <c r="L54" s="540"/>
    </row>
    <row r="55" spans="1:13" s="89" customFormat="1" ht="21" customHeight="1" x14ac:dyDescent="0.6">
      <c r="A55" s="100" t="s">
        <v>85</v>
      </c>
      <c r="B55" s="18"/>
      <c r="C55" s="34"/>
      <c r="D55" s="456">
        <v>13714</v>
      </c>
      <c r="E55" s="34"/>
      <c r="F55" s="39">
        <v>-3322</v>
      </c>
      <c r="G55" s="34"/>
      <c r="H55" s="128">
        <v>0</v>
      </c>
      <c r="I55" s="148"/>
      <c r="J55" s="128">
        <v>0</v>
      </c>
      <c r="K55" s="147"/>
      <c r="L55" s="540"/>
    </row>
    <row r="56" spans="1:13" s="84" customFormat="1" ht="21" customHeight="1" thickBot="1" x14ac:dyDescent="0.65">
      <c r="A56" s="93" t="s">
        <v>139</v>
      </c>
      <c r="B56" s="29"/>
      <c r="C56" s="32"/>
      <c r="D56" s="156">
        <f>D38</f>
        <v>150537</v>
      </c>
      <c r="E56" s="32"/>
      <c r="F56" s="156">
        <f>SUM(F54:F55)</f>
        <v>66940</v>
      </c>
      <c r="G56" s="32"/>
      <c r="H56" s="156">
        <f>SUM(H54:H55)</f>
        <v>92176</v>
      </c>
      <c r="I56" s="31"/>
      <c r="J56" s="156">
        <f>SUM(J54:J55)</f>
        <v>83383</v>
      </c>
      <c r="K56" s="147"/>
      <c r="L56" s="540"/>
    </row>
    <row r="57" spans="1:13" s="84" customFormat="1" ht="18" customHeight="1" thickTop="1" x14ac:dyDescent="0.6">
      <c r="A57" s="28"/>
      <c r="B57" s="18"/>
      <c r="C57" s="154"/>
      <c r="D57" s="154"/>
      <c r="E57" s="154"/>
      <c r="F57" s="154"/>
      <c r="G57" s="154"/>
      <c r="H57" s="154"/>
      <c r="I57" s="154"/>
      <c r="J57" s="154"/>
      <c r="K57" s="147"/>
      <c r="L57" s="540"/>
    </row>
    <row r="58" spans="1:13" s="84" customFormat="1" ht="24" customHeight="1" thickBot="1" x14ac:dyDescent="0.65">
      <c r="A58" s="5" t="s">
        <v>141</v>
      </c>
      <c r="B58" s="18">
        <v>12</v>
      </c>
      <c r="C58" s="158"/>
      <c r="D58" s="500">
        <v>0.13350000000000001</v>
      </c>
      <c r="E58" s="158"/>
      <c r="F58" s="500">
        <v>7.9125415393790893E-2</v>
      </c>
      <c r="G58" s="158"/>
      <c r="H58" s="500">
        <v>8.9899999999999994E-2</v>
      </c>
      <c r="I58" s="158"/>
      <c r="J58" s="500">
        <v>9.3901604164135191E-2</v>
      </c>
      <c r="K58" s="147"/>
      <c r="L58" s="540"/>
    </row>
    <row r="59" spans="1:13" s="84" customFormat="1" ht="23.55" customHeight="1" thickTop="1" thickBot="1" x14ac:dyDescent="0.65">
      <c r="A59" s="5" t="s">
        <v>285</v>
      </c>
      <c r="B59" s="18">
        <v>12</v>
      </c>
      <c r="C59" s="158"/>
      <c r="D59" s="500">
        <v>0.13089999999999999</v>
      </c>
      <c r="E59" s="158"/>
      <c r="F59" s="500">
        <v>7.9125415393790893E-2</v>
      </c>
      <c r="G59" s="158"/>
      <c r="H59" s="536">
        <v>8.8200000000000001E-2</v>
      </c>
      <c r="I59" s="158"/>
      <c r="J59" s="500">
        <v>9.3901604164135191E-2</v>
      </c>
      <c r="K59" s="147"/>
      <c r="L59" s="540"/>
    </row>
    <row r="60" spans="1:13" ht="21" customHeight="1" thickTop="1" x14ac:dyDescent="0.55000000000000004"/>
  </sheetData>
  <mergeCells count="16">
    <mergeCell ref="D6:F6"/>
    <mergeCell ref="H6:J6"/>
    <mergeCell ref="A1:I1"/>
    <mergeCell ref="D4:F4"/>
    <mergeCell ref="H4:J4"/>
    <mergeCell ref="D5:F5"/>
    <mergeCell ref="H5:J5"/>
    <mergeCell ref="D45:F45"/>
    <mergeCell ref="H45:J45"/>
    <mergeCell ref="D47:J47"/>
    <mergeCell ref="D8:J8"/>
    <mergeCell ref="A40:I40"/>
    <mergeCell ref="D43:F43"/>
    <mergeCell ref="H43:J43"/>
    <mergeCell ref="D44:F44"/>
    <mergeCell ref="H44:J44"/>
  </mergeCells>
  <pageMargins left="0.7" right="0.7" top="0.5" bottom="0.5" header="0.5" footer="0.5"/>
  <pageSetup paperSize="9" scale="70" firstPageNumber="8" fitToHeight="0" orientation="portrait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39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009F-10F5-4870-906B-14FDA4512C3B}">
  <sheetPr>
    <tabColor theme="2" tint="-9.9978637043366805E-2"/>
  </sheetPr>
  <dimension ref="A1:AD96"/>
  <sheetViews>
    <sheetView topLeftCell="G46" zoomScale="60" zoomScaleNormal="60" workbookViewId="0">
      <selection activeCell="X64" sqref="X64"/>
    </sheetView>
  </sheetViews>
  <sheetFormatPr defaultRowHeight="21.6" x14ac:dyDescent="0.55000000000000004"/>
  <cols>
    <col min="1" max="1" width="43.125" style="331" customWidth="1"/>
    <col min="2" max="2" width="10" style="326" bestFit="1" customWidth="1"/>
    <col min="3" max="3" width="14.875" style="374" customWidth="1"/>
    <col min="4" max="4" width="1.375" style="375" customWidth="1"/>
    <col min="5" max="5" width="17" style="374" customWidth="1"/>
    <col min="6" max="6" width="1.375" style="375" customWidth="1"/>
    <col min="7" max="7" width="16.375" style="374" customWidth="1"/>
    <col min="8" max="8" width="1.625" style="375" customWidth="1"/>
    <col min="9" max="9" width="16.625" style="374" customWidth="1"/>
    <col min="11" max="11" width="8" style="395" customWidth="1"/>
    <col min="12" max="12" width="43.125" style="331" customWidth="1"/>
    <col min="13" max="13" width="10" style="387" bestFit="1" customWidth="1"/>
    <col min="14" max="14" width="14.875" style="374" customWidth="1"/>
    <col min="15" max="15" width="1.375" style="375" customWidth="1"/>
    <col min="16" max="16" width="17" style="374" customWidth="1"/>
    <col min="17" max="17" width="1.375" style="375" customWidth="1"/>
    <col min="18" max="18" width="16.375" style="374" customWidth="1"/>
    <col min="19" max="19" width="1.625" style="375" customWidth="1"/>
    <col min="20" max="20" width="16.625" style="374" customWidth="1"/>
    <col min="21" max="21" width="9.75" style="395" customWidth="1"/>
    <col min="22" max="22" width="43.125" style="331" customWidth="1"/>
    <col min="23" max="23" width="10" style="387" bestFit="1" customWidth="1"/>
    <col min="24" max="24" width="14.875" style="374" customWidth="1"/>
    <col min="25" max="25" width="1.375" style="375" customWidth="1"/>
    <col min="26" max="26" width="3.75" style="374" customWidth="1"/>
    <col min="27" max="27" width="1.375" style="375" customWidth="1"/>
    <col min="28" max="28" width="14.875" style="374" customWidth="1"/>
    <col min="29" max="29" width="1.625" style="375" customWidth="1"/>
    <col min="30" max="30" width="4.625" style="415" customWidth="1"/>
  </cols>
  <sheetData>
    <row r="1" spans="1:30" ht="23.4" x14ac:dyDescent="0.6">
      <c r="A1" s="321" t="s">
        <v>179</v>
      </c>
      <c r="B1" s="321"/>
      <c r="C1" s="321"/>
      <c r="D1" s="321"/>
      <c r="E1" s="321"/>
      <c r="F1" s="321"/>
      <c r="G1" s="321"/>
      <c r="H1" s="321"/>
      <c r="I1" s="322"/>
      <c r="L1" s="321" t="s">
        <v>179</v>
      </c>
      <c r="M1" s="321"/>
      <c r="N1" s="321"/>
      <c r="O1" s="321"/>
      <c r="P1" s="321"/>
      <c r="Q1" s="321"/>
      <c r="R1" s="321"/>
      <c r="S1" s="321"/>
      <c r="T1" s="322"/>
      <c r="V1" s="321" t="s">
        <v>179</v>
      </c>
      <c r="W1" s="321"/>
      <c r="X1" s="321"/>
      <c r="Y1" s="321"/>
      <c r="Z1" s="321"/>
      <c r="AA1" s="321"/>
      <c r="AB1" s="321"/>
      <c r="AC1" s="321"/>
      <c r="AD1" s="396"/>
    </row>
    <row r="2" spans="1:30" ht="23.4" x14ac:dyDescent="0.6">
      <c r="A2" s="321" t="s">
        <v>161</v>
      </c>
      <c r="B2" s="321"/>
      <c r="C2" s="321"/>
      <c r="D2" s="321"/>
      <c r="E2" s="321"/>
      <c r="F2" s="321"/>
      <c r="G2" s="321"/>
      <c r="H2" s="321"/>
      <c r="I2" s="322"/>
      <c r="L2" s="321" t="s">
        <v>161</v>
      </c>
      <c r="M2" s="321"/>
      <c r="N2" s="321"/>
      <c r="O2" s="321"/>
      <c r="P2" s="321"/>
      <c r="Q2" s="321"/>
      <c r="R2" s="321"/>
      <c r="S2" s="321"/>
      <c r="T2" s="322"/>
      <c r="V2" s="321" t="s">
        <v>161</v>
      </c>
      <c r="W2" s="321"/>
      <c r="X2" s="321"/>
      <c r="Y2" s="321"/>
      <c r="Z2" s="321"/>
      <c r="AA2" s="321"/>
      <c r="AB2" s="321"/>
      <c r="AC2" s="321"/>
      <c r="AD2" s="396"/>
    </row>
    <row r="3" spans="1:30" ht="23.4" x14ac:dyDescent="0.6">
      <c r="A3" s="320" t="s">
        <v>55</v>
      </c>
      <c r="B3" s="323"/>
      <c r="C3" s="322"/>
      <c r="D3" s="322"/>
      <c r="E3" s="322"/>
      <c r="F3" s="322"/>
      <c r="G3" s="322"/>
      <c r="H3" s="322"/>
      <c r="I3" s="322"/>
      <c r="L3" s="320" t="s">
        <v>55</v>
      </c>
      <c r="M3" s="323"/>
      <c r="N3" s="322"/>
      <c r="O3" s="322"/>
      <c r="P3" s="322"/>
      <c r="Q3" s="322"/>
      <c r="R3" s="322"/>
      <c r="S3" s="322"/>
      <c r="T3" s="322"/>
      <c r="V3" s="320" t="s">
        <v>55</v>
      </c>
      <c r="W3" s="323"/>
      <c r="X3" s="322"/>
      <c r="Y3" s="322"/>
      <c r="Z3" s="322"/>
      <c r="AA3" s="322"/>
      <c r="AB3" s="322"/>
      <c r="AC3" s="322"/>
      <c r="AD3" s="396"/>
    </row>
    <row r="4" spans="1:30" ht="22.2" x14ac:dyDescent="0.6">
      <c r="A4" s="322"/>
      <c r="B4" s="322"/>
      <c r="C4" s="322"/>
      <c r="D4" s="322"/>
      <c r="E4" s="322"/>
      <c r="F4" s="322"/>
      <c r="G4" s="322"/>
      <c r="H4" s="322"/>
      <c r="I4" s="322"/>
      <c r="L4" s="322"/>
      <c r="M4" s="322"/>
      <c r="N4" s="322"/>
      <c r="O4" s="322"/>
      <c r="P4" s="322"/>
      <c r="Q4" s="322"/>
      <c r="R4" s="322"/>
      <c r="S4" s="322"/>
      <c r="T4" s="322"/>
      <c r="V4" s="322"/>
      <c r="W4" s="322"/>
      <c r="X4" s="322"/>
      <c r="Y4" s="322"/>
      <c r="Z4" s="322"/>
      <c r="AA4" s="322"/>
      <c r="AB4" s="322"/>
      <c r="AC4" s="322"/>
      <c r="AD4" s="396"/>
    </row>
    <row r="5" spans="1:30" ht="22.2" x14ac:dyDescent="0.6">
      <c r="A5" s="324"/>
      <c r="B5" s="325"/>
      <c r="C5" s="553" t="s">
        <v>2</v>
      </c>
      <c r="D5" s="553"/>
      <c r="E5" s="553"/>
      <c r="F5" s="322"/>
      <c r="G5" s="553" t="s">
        <v>3</v>
      </c>
      <c r="H5" s="553"/>
      <c r="I5" s="553"/>
      <c r="L5" s="324"/>
      <c r="M5" s="325"/>
      <c r="N5" s="553" t="s">
        <v>2</v>
      </c>
      <c r="O5" s="553"/>
      <c r="P5" s="553"/>
      <c r="Q5" s="322"/>
      <c r="R5" s="553" t="s">
        <v>3</v>
      </c>
      <c r="S5" s="553"/>
      <c r="T5" s="553"/>
      <c r="V5" s="324"/>
      <c r="W5" s="325"/>
      <c r="X5" s="391" t="s">
        <v>2</v>
      </c>
      <c r="Y5" s="391"/>
      <c r="Z5" s="391"/>
      <c r="AA5" s="322"/>
      <c r="AB5" s="391" t="s">
        <v>3</v>
      </c>
      <c r="AC5" s="391"/>
      <c r="AD5" s="397"/>
    </row>
    <row r="6" spans="1:30" ht="22.2" x14ac:dyDescent="0.6">
      <c r="A6" s="324"/>
      <c r="B6" s="325"/>
      <c r="C6" s="554" t="s">
        <v>188</v>
      </c>
      <c r="D6" s="554"/>
      <c r="E6" s="554"/>
      <c r="F6" s="322"/>
      <c r="G6" s="554" t="s">
        <v>188</v>
      </c>
      <c r="H6" s="554"/>
      <c r="I6" s="554"/>
      <c r="L6" s="324"/>
      <c r="M6" s="325"/>
      <c r="N6" s="554" t="s">
        <v>108</v>
      </c>
      <c r="O6" s="554"/>
      <c r="P6" s="554"/>
      <c r="Q6" s="322"/>
      <c r="R6" s="554" t="s">
        <v>108</v>
      </c>
      <c r="S6" s="554"/>
      <c r="T6" s="554"/>
      <c r="V6" s="324"/>
      <c r="W6" s="325"/>
      <c r="X6" s="392" t="s">
        <v>108</v>
      </c>
      <c r="Y6" s="392"/>
      <c r="Z6" s="392"/>
      <c r="AA6" s="322"/>
      <c r="AB6" s="392" t="s">
        <v>108</v>
      </c>
      <c r="AC6" s="392"/>
      <c r="AD6" s="398"/>
    </row>
    <row r="7" spans="1:30" ht="22.2" x14ac:dyDescent="0.6">
      <c r="A7" s="324"/>
      <c r="B7" s="325"/>
      <c r="C7" s="554" t="s">
        <v>186</v>
      </c>
      <c r="D7" s="554"/>
      <c r="E7" s="554"/>
      <c r="F7" s="322"/>
      <c r="G7" s="554" t="s">
        <v>186</v>
      </c>
      <c r="H7" s="554"/>
      <c r="I7" s="554"/>
      <c r="L7" s="324"/>
      <c r="M7" s="325"/>
      <c r="N7" s="554" t="s">
        <v>186</v>
      </c>
      <c r="O7" s="554"/>
      <c r="P7" s="554"/>
      <c r="Q7" s="322"/>
      <c r="R7" s="554" t="s">
        <v>186</v>
      </c>
      <c r="S7" s="554"/>
      <c r="T7" s="554"/>
      <c r="V7" s="324"/>
      <c r="W7" s="325"/>
      <c r="X7" s="392" t="s">
        <v>187</v>
      </c>
      <c r="Y7" s="392"/>
      <c r="Z7" s="392"/>
      <c r="AA7" s="322"/>
      <c r="AB7" s="392" t="s">
        <v>187</v>
      </c>
      <c r="AC7" s="392"/>
      <c r="AD7" s="398"/>
    </row>
    <row r="8" spans="1:30" x14ac:dyDescent="0.55000000000000004">
      <c r="A8" s="324"/>
      <c r="B8" s="326" t="s">
        <v>7</v>
      </c>
      <c r="C8" s="327" t="s">
        <v>189</v>
      </c>
      <c r="D8" s="328"/>
      <c r="E8" s="327" t="s">
        <v>56</v>
      </c>
      <c r="F8" s="328"/>
      <c r="G8" s="327" t="s">
        <v>189</v>
      </c>
      <c r="H8" s="328"/>
      <c r="I8" s="327" t="s">
        <v>56</v>
      </c>
      <c r="L8" s="324"/>
      <c r="M8" s="326" t="s">
        <v>7</v>
      </c>
      <c r="N8" s="327" t="s">
        <v>189</v>
      </c>
      <c r="O8" s="328"/>
      <c r="P8" s="327" t="s">
        <v>56</v>
      </c>
      <c r="Q8" s="328"/>
      <c r="R8" s="327" t="s">
        <v>189</v>
      </c>
      <c r="S8" s="328"/>
      <c r="T8" s="327" t="s">
        <v>56</v>
      </c>
      <c r="V8" s="324"/>
      <c r="W8" s="326" t="s">
        <v>7</v>
      </c>
      <c r="X8" s="327" t="s">
        <v>189</v>
      </c>
      <c r="Y8" s="328"/>
      <c r="Z8" s="327"/>
      <c r="AA8" s="328"/>
      <c r="AB8" s="327" t="s">
        <v>189</v>
      </c>
      <c r="AC8" s="328"/>
      <c r="AD8" s="399"/>
    </row>
    <row r="9" spans="1:30" x14ac:dyDescent="0.55000000000000004">
      <c r="A9" s="324"/>
      <c r="C9" s="327"/>
      <c r="D9" s="328"/>
      <c r="E9" s="327" t="s">
        <v>9</v>
      </c>
      <c r="F9" s="328"/>
      <c r="G9" s="327"/>
      <c r="H9" s="328"/>
      <c r="I9" s="327" t="s">
        <v>9</v>
      </c>
      <c r="L9" s="324"/>
      <c r="M9" s="326"/>
      <c r="N9" s="327"/>
      <c r="O9" s="328"/>
      <c r="P9" s="327" t="s">
        <v>9</v>
      </c>
      <c r="Q9" s="328"/>
      <c r="R9" s="327"/>
      <c r="S9" s="328"/>
      <c r="T9" s="327" t="s">
        <v>9</v>
      </c>
      <c r="V9" s="324"/>
      <c r="W9" s="326"/>
      <c r="X9" s="327"/>
      <c r="Y9" s="328"/>
      <c r="Z9" s="327"/>
      <c r="AA9" s="328"/>
      <c r="AB9" s="327"/>
      <c r="AC9" s="328"/>
      <c r="AD9" s="399"/>
    </row>
    <row r="10" spans="1:30" x14ac:dyDescent="0.55000000000000004">
      <c r="A10" s="324"/>
      <c r="C10" s="555" t="s">
        <v>10</v>
      </c>
      <c r="D10" s="555"/>
      <c r="E10" s="555"/>
      <c r="F10" s="555"/>
      <c r="G10" s="555"/>
      <c r="H10" s="555"/>
      <c r="I10" s="555"/>
      <c r="L10" s="324"/>
      <c r="M10" s="326"/>
      <c r="N10" s="393" t="s">
        <v>10</v>
      </c>
      <c r="O10" s="393"/>
      <c r="P10" s="393"/>
      <c r="Q10" s="393"/>
      <c r="R10" s="393"/>
      <c r="S10" s="393"/>
      <c r="T10" s="393"/>
      <c r="V10" s="324"/>
      <c r="W10" s="326"/>
      <c r="X10" s="393" t="s">
        <v>10</v>
      </c>
      <c r="Y10" s="393"/>
      <c r="Z10" s="393"/>
      <c r="AA10" s="393"/>
      <c r="AB10" s="393"/>
      <c r="AC10" s="393"/>
      <c r="AD10" s="400"/>
    </row>
    <row r="11" spans="1:30" ht="22.2" x14ac:dyDescent="0.6">
      <c r="A11" s="329" t="s">
        <v>58</v>
      </c>
      <c r="C11" s="330"/>
      <c r="D11" s="331"/>
      <c r="E11" s="330"/>
      <c r="F11" s="331"/>
      <c r="G11" s="330"/>
      <c r="H11" s="331"/>
      <c r="I11" s="330"/>
      <c r="L11" s="329" t="s">
        <v>58</v>
      </c>
      <c r="M11" s="326"/>
      <c r="N11" s="330"/>
      <c r="O11" s="331"/>
      <c r="P11" s="383"/>
      <c r="Q11" s="331"/>
      <c r="R11" s="330"/>
      <c r="S11" s="331"/>
      <c r="T11" s="330"/>
      <c r="V11" s="329" t="s">
        <v>58</v>
      </c>
      <c r="W11" s="326"/>
      <c r="X11" s="330"/>
      <c r="Y11" s="331"/>
      <c r="Z11" s="383"/>
      <c r="AA11" s="331"/>
      <c r="AB11" s="330"/>
      <c r="AC11" s="331"/>
      <c r="AD11" s="401"/>
    </row>
    <row r="12" spans="1:30" x14ac:dyDescent="0.55000000000000004">
      <c r="A12" s="332" t="s">
        <v>60</v>
      </c>
      <c r="B12" s="326">
        <v>3</v>
      </c>
      <c r="C12" s="333">
        <v>215709</v>
      </c>
      <c r="D12" s="334"/>
      <c r="E12" s="333">
        <v>174287</v>
      </c>
      <c r="F12" s="334"/>
      <c r="G12" s="333">
        <v>202976</v>
      </c>
      <c r="H12" s="334"/>
      <c r="I12" s="334">
        <v>162840</v>
      </c>
      <c r="L12" s="332" t="s">
        <v>60</v>
      </c>
      <c r="M12" s="326">
        <v>3</v>
      </c>
      <c r="N12" s="384">
        <v>114980</v>
      </c>
      <c r="O12" s="334"/>
      <c r="P12" s="384">
        <v>89329</v>
      </c>
      <c r="Q12" s="334"/>
      <c r="R12" s="384">
        <v>108317</v>
      </c>
      <c r="S12" s="334"/>
      <c r="T12" s="384">
        <v>80322</v>
      </c>
      <c r="V12" s="332" t="s">
        <v>60</v>
      </c>
      <c r="W12" s="326">
        <v>3</v>
      </c>
      <c r="X12" s="384">
        <f>C12-N12</f>
        <v>100729</v>
      </c>
      <c r="Y12" s="334"/>
      <c r="Z12" s="384"/>
      <c r="AA12" s="334"/>
      <c r="AB12" s="384">
        <f>G12-R12</f>
        <v>94659</v>
      </c>
      <c r="AC12" s="334"/>
      <c r="AD12" s="402"/>
    </row>
    <row r="13" spans="1:30" x14ac:dyDescent="0.55000000000000004">
      <c r="A13" s="332" t="s">
        <v>59</v>
      </c>
      <c r="B13" s="326">
        <v>3</v>
      </c>
      <c r="C13" s="333">
        <v>152989</v>
      </c>
      <c r="D13" s="334"/>
      <c r="E13" s="333">
        <v>286370</v>
      </c>
      <c r="F13" s="334"/>
      <c r="G13" s="333">
        <v>0</v>
      </c>
      <c r="H13" s="334"/>
      <c r="I13" s="334">
        <v>236608</v>
      </c>
      <c r="L13" s="332" t="s">
        <v>59</v>
      </c>
      <c r="M13" s="326">
        <v>3</v>
      </c>
      <c r="N13" s="384">
        <v>84188</v>
      </c>
      <c r="O13" s="334"/>
      <c r="P13" s="384">
        <v>125564</v>
      </c>
      <c r="Q13" s="334"/>
      <c r="R13" s="384">
        <v>0</v>
      </c>
      <c r="S13" s="334"/>
      <c r="T13" s="384">
        <v>96648</v>
      </c>
      <c r="V13" s="332" t="s">
        <v>59</v>
      </c>
      <c r="W13" s="326">
        <v>3</v>
      </c>
      <c r="X13" s="384">
        <f t="shared" ref="X13:X44" si="0">C13-N13</f>
        <v>68801</v>
      </c>
      <c r="Y13" s="334"/>
      <c r="Z13" s="384"/>
      <c r="AA13" s="334"/>
      <c r="AB13" s="384">
        <f t="shared" ref="AB13:AB44" si="1">G13-R13</f>
        <v>0</v>
      </c>
      <c r="AC13" s="334"/>
      <c r="AD13" s="402"/>
    </row>
    <row r="14" spans="1:30" x14ac:dyDescent="0.55000000000000004">
      <c r="A14" s="332" t="s">
        <v>61</v>
      </c>
      <c r="C14" s="333">
        <f>G14</f>
        <v>63628</v>
      </c>
      <c r="D14" s="334"/>
      <c r="E14" s="333">
        <v>80649</v>
      </c>
      <c r="F14" s="334"/>
      <c r="G14" s="333">
        <v>63628</v>
      </c>
      <c r="H14" s="334"/>
      <c r="I14" s="334">
        <v>80649</v>
      </c>
      <c r="L14" s="332" t="s">
        <v>61</v>
      </c>
      <c r="M14" s="326"/>
      <c r="N14" s="384">
        <v>29685</v>
      </c>
      <c r="O14" s="334"/>
      <c r="P14" s="384">
        <v>39944</v>
      </c>
      <c r="Q14" s="334"/>
      <c r="R14" s="384">
        <v>29685</v>
      </c>
      <c r="S14" s="334"/>
      <c r="T14" s="384">
        <v>39944</v>
      </c>
      <c r="V14" s="332" t="s">
        <v>61</v>
      </c>
      <c r="W14" s="326"/>
      <c r="X14" s="384">
        <f t="shared" si="0"/>
        <v>33943</v>
      </c>
      <c r="Y14" s="334"/>
      <c r="Z14" s="384"/>
      <c r="AA14" s="334"/>
      <c r="AB14" s="384">
        <f t="shared" si="1"/>
        <v>33943</v>
      </c>
      <c r="AC14" s="334"/>
      <c r="AD14" s="402"/>
    </row>
    <row r="15" spans="1:30" x14ac:dyDescent="0.55000000000000004">
      <c r="A15" s="332" t="s">
        <v>166</v>
      </c>
      <c r="B15" s="326">
        <v>3</v>
      </c>
      <c r="C15" s="333">
        <f>G15</f>
        <v>14572</v>
      </c>
      <c r="D15" s="334"/>
      <c r="E15" s="333">
        <v>0</v>
      </c>
      <c r="F15" s="334"/>
      <c r="G15" s="333">
        <v>14572</v>
      </c>
      <c r="H15" s="334"/>
      <c r="I15" s="334">
        <v>0</v>
      </c>
      <c r="L15" s="332" t="s">
        <v>166</v>
      </c>
      <c r="M15" s="326">
        <v>3</v>
      </c>
      <c r="N15" s="384">
        <v>11303</v>
      </c>
      <c r="O15" s="334"/>
      <c r="P15" s="384">
        <v>0</v>
      </c>
      <c r="Q15" s="334"/>
      <c r="R15" s="384">
        <v>11303</v>
      </c>
      <c r="S15" s="334"/>
      <c r="T15" s="384">
        <v>0</v>
      </c>
      <c r="V15" s="332" t="s">
        <v>166</v>
      </c>
      <c r="W15" s="326">
        <v>3</v>
      </c>
      <c r="X15" s="384">
        <f t="shared" si="0"/>
        <v>3269</v>
      </c>
      <c r="Y15" s="334"/>
      <c r="Z15" s="384"/>
      <c r="AA15" s="334"/>
      <c r="AB15" s="384">
        <f t="shared" si="1"/>
        <v>3269</v>
      </c>
      <c r="AC15" s="334"/>
      <c r="AD15" s="402"/>
    </row>
    <row r="16" spans="1:30" x14ac:dyDescent="0.55000000000000004">
      <c r="A16" s="332" t="s">
        <v>62</v>
      </c>
      <c r="B16" s="326" t="s">
        <v>190</v>
      </c>
      <c r="C16" s="335">
        <f>38186-6866</f>
        <v>31320</v>
      </c>
      <c r="D16" s="334"/>
      <c r="E16" s="335">
        <f>4379+2253</f>
        <v>6632</v>
      </c>
      <c r="F16" s="334"/>
      <c r="G16" s="335">
        <f>38472-6866</f>
        <v>31606</v>
      </c>
      <c r="H16" s="334"/>
      <c r="I16" s="336">
        <f>5642+2253</f>
        <v>7895</v>
      </c>
      <c r="L16" s="332" t="s">
        <v>62</v>
      </c>
      <c r="M16" s="326" t="s">
        <v>190</v>
      </c>
      <c r="N16" s="384">
        <v>17570</v>
      </c>
      <c r="O16" s="334"/>
      <c r="P16" s="384">
        <v>5150</v>
      </c>
      <c r="Q16" s="334"/>
      <c r="R16" s="384">
        <v>17194</v>
      </c>
      <c r="S16" s="334"/>
      <c r="T16" s="385">
        <v>5870</v>
      </c>
      <c r="V16" s="332" t="s">
        <v>62</v>
      </c>
      <c r="W16" s="326" t="s">
        <v>190</v>
      </c>
      <c r="X16" s="384">
        <f t="shared" si="0"/>
        <v>13750</v>
      </c>
      <c r="Y16" s="334"/>
      <c r="Z16" s="384"/>
      <c r="AA16" s="334"/>
      <c r="AB16" s="384">
        <f t="shared" si="1"/>
        <v>14412</v>
      </c>
      <c r="AC16" s="334"/>
      <c r="AD16" s="402"/>
    </row>
    <row r="17" spans="1:30" ht="22.2" x14ac:dyDescent="0.6">
      <c r="A17" s="337" t="s">
        <v>63</v>
      </c>
      <c r="B17" s="326">
        <v>12</v>
      </c>
      <c r="C17" s="338">
        <f>SUM(C12:C16)</f>
        <v>478218</v>
      </c>
      <c r="D17" s="339"/>
      <c r="E17" s="338">
        <f>SUM(E12:E16)</f>
        <v>547938</v>
      </c>
      <c r="F17" s="339"/>
      <c r="G17" s="338">
        <f>SUM(G12:G16)</f>
        <v>312782</v>
      </c>
      <c r="H17" s="339"/>
      <c r="I17" s="338">
        <f>SUM(I12:I16)</f>
        <v>487992</v>
      </c>
      <c r="L17" s="337" t="s">
        <v>63</v>
      </c>
      <c r="M17" s="326">
        <v>12</v>
      </c>
      <c r="N17" s="344">
        <v>257726</v>
      </c>
      <c r="O17" s="339"/>
      <c r="P17" s="344">
        <v>259987</v>
      </c>
      <c r="Q17" s="339"/>
      <c r="R17" s="344">
        <v>166499</v>
      </c>
      <c r="S17" s="339"/>
      <c r="T17" s="338">
        <v>222784</v>
      </c>
      <c r="V17" s="337" t="s">
        <v>63</v>
      </c>
      <c r="W17" s="326">
        <v>12</v>
      </c>
      <c r="X17" s="344">
        <f t="shared" si="0"/>
        <v>220492</v>
      </c>
      <c r="Y17" s="334"/>
      <c r="Z17" s="384"/>
      <c r="AA17" s="334"/>
      <c r="AB17" s="344">
        <f t="shared" si="1"/>
        <v>146283</v>
      </c>
      <c r="AC17" s="339"/>
      <c r="AD17" s="403"/>
    </row>
    <row r="18" spans="1:30" ht="22.2" x14ac:dyDescent="0.6">
      <c r="A18" s="337"/>
      <c r="C18" s="339"/>
      <c r="D18" s="339"/>
      <c r="E18" s="339"/>
      <c r="F18" s="339"/>
      <c r="G18" s="339"/>
      <c r="H18" s="339"/>
      <c r="I18" s="339"/>
      <c r="L18" s="337"/>
      <c r="M18" s="326"/>
      <c r="N18" s="339"/>
      <c r="O18" s="339"/>
      <c r="P18" s="339"/>
      <c r="Q18" s="339"/>
      <c r="R18" s="339"/>
      <c r="S18" s="339"/>
      <c r="T18" s="339"/>
      <c r="V18" s="337"/>
      <c r="W18" s="326"/>
      <c r="X18" s="339">
        <f t="shared" si="0"/>
        <v>0</v>
      </c>
      <c r="Y18" s="334"/>
      <c r="Z18" s="384"/>
      <c r="AA18" s="334"/>
      <c r="AB18" s="339">
        <f t="shared" si="1"/>
        <v>0</v>
      </c>
      <c r="AC18" s="339"/>
      <c r="AD18" s="403"/>
    </row>
    <row r="19" spans="1:30" ht="22.2" x14ac:dyDescent="0.6">
      <c r="A19" s="340" t="s">
        <v>64</v>
      </c>
      <c r="C19" s="334"/>
      <c r="D19" s="334"/>
      <c r="E19" s="334"/>
      <c r="F19" s="334"/>
      <c r="G19" s="334"/>
      <c r="H19" s="334"/>
      <c r="I19" s="334"/>
      <c r="L19" s="340" t="s">
        <v>64</v>
      </c>
      <c r="M19" s="326"/>
      <c r="N19" s="334"/>
      <c r="O19" s="334"/>
      <c r="P19" s="334"/>
      <c r="Q19" s="334"/>
      <c r="R19" s="334"/>
      <c r="S19" s="334"/>
      <c r="T19" s="334"/>
      <c r="V19" s="340" t="s">
        <v>64</v>
      </c>
      <c r="W19" s="326"/>
      <c r="X19" s="334">
        <f t="shared" si="0"/>
        <v>0</v>
      </c>
      <c r="Y19" s="334"/>
      <c r="Z19" s="384"/>
      <c r="AA19" s="334"/>
      <c r="AB19" s="334">
        <f t="shared" si="1"/>
        <v>0</v>
      </c>
      <c r="AC19" s="334"/>
      <c r="AD19" s="404"/>
    </row>
    <row r="20" spans="1:30" x14ac:dyDescent="0.55000000000000004">
      <c r="A20" s="332" t="s">
        <v>66</v>
      </c>
      <c r="B20" s="326">
        <v>4</v>
      </c>
      <c r="C20" s="333">
        <v>125552</v>
      </c>
      <c r="D20" s="334"/>
      <c r="E20" s="333">
        <v>118297</v>
      </c>
      <c r="F20" s="334"/>
      <c r="G20" s="333">
        <v>120722</v>
      </c>
      <c r="H20" s="334"/>
      <c r="I20" s="334">
        <v>112966</v>
      </c>
      <c r="L20" s="332" t="s">
        <v>66</v>
      </c>
      <c r="M20" s="326">
        <v>4</v>
      </c>
      <c r="N20" s="384">
        <v>65509</v>
      </c>
      <c r="O20" s="334"/>
      <c r="P20" s="384">
        <v>57187</v>
      </c>
      <c r="Q20" s="334"/>
      <c r="R20" s="384">
        <v>63484</v>
      </c>
      <c r="S20" s="334"/>
      <c r="T20" s="384">
        <v>54602</v>
      </c>
      <c r="V20" s="332" t="s">
        <v>66</v>
      </c>
      <c r="W20" s="326">
        <v>4</v>
      </c>
      <c r="X20" s="384">
        <f t="shared" si="0"/>
        <v>60043</v>
      </c>
      <c r="Y20" s="334"/>
      <c r="Z20" s="384"/>
      <c r="AA20" s="334"/>
      <c r="AB20" s="384">
        <f t="shared" si="1"/>
        <v>57238</v>
      </c>
      <c r="AC20" s="334"/>
      <c r="AD20" s="402"/>
    </row>
    <row r="21" spans="1:30" x14ac:dyDescent="0.55000000000000004">
      <c r="A21" s="332" t="s">
        <v>65</v>
      </c>
      <c r="C21" s="333">
        <v>94495</v>
      </c>
      <c r="D21" s="334"/>
      <c r="E21" s="333">
        <v>109969</v>
      </c>
      <c r="F21" s="334"/>
      <c r="G21" s="341">
        <v>0</v>
      </c>
      <c r="H21" s="334"/>
      <c r="I21" s="334">
        <v>74383</v>
      </c>
      <c r="L21" s="332" t="s">
        <v>65</v>
      </c>
      <c r="M21" s="326"/>
      <c r="N21" s="384">
        <v>51389</v>
      </c>
      <c r="O21" s="334"/>
      <c r="P21" s="384">
        <v>50382</v>
      </c>
      <c r="Q21" s="334"/>
      <c r="R21" s="384">
        <v>0</v>
      </c>
      <c r="S21" s="334"/>
      <c r="T21" s="384">
        <v>29097</v>
      </c>
      <c r="V21" s="332" t="s">
        <v>65</v>
      </c>
      <c r="W21" s="326"/>
      <c r="X21" s="384">
        <f t="shared" si="0"/>
        <v>43106</v>
      </c>
      <c r="Y21" s="334"/>
      <c r="Z21" s="384"/>
      <c r="AA21" s="334"/>
      <c r="AB21" s="384">
        <f t="shared" si="1"/>
        <v>0</v>
      </c>
      <c r="AC21" s="334"/>
      <c r="AD21" s="402"/>
    </row>
    <row r="22" spans="1:30" x14ac:dyDescent="0.55000000000000004">
      <c r="A22" s="332" t="s">
        <v>167</v>
      </c>
      <c r="B22" s="326">
        <v>3</v>
      </c>
      <c r="C22" s="333">
        <f>G22</f>
        <v>15036</v>
      </c>
      <c r="D22" s="334"/>
      <c r="E22" s="333">
        <v>0</v>
      </c>
      <c r="F22" s="334"/>
      <c r="G22" s="333">
        <v>15036</v>
      </c>
      <c r="H22" s="334"/>
      <c r="I22" s="334">
        <v>0</v>
      </c>
      <c r="L22" s="332" t="s">
        <v>167</v>
      </c>
      <c r="M22" s="326">
        <v>3</v>
      </c>
      <c r="N22" s="384">
        <v>8951</v>
      </c>
      <c r="O22" s="334"/>
      <c r="P22" s="384">
        <v>0</v>
      </c>
      <c r="Q22" s="334"/>
      <c r="R22" s="384">
        <v>8951</v>
      </c>
      <c r="S22" s="334"/>
      <c r="T22" s="384">
        <v>0</v>
      </c>
      <c r="V22" s="332" t="s">
        <v>167</v>
      </c>
      <c r="W22" s="326">
        <v>3</v>
      </c>
      <c r="X22" s="384">
        <f t="shared" si="0"/>
        <v>6085</v>
      </c>
      <c r="Y22" s="334"/>
      <c r="Z22" s="384"/>
      <c r="AA22" s="334"/>
      <c r="AB22" s="384">
        <f t="shared" si="1"/>
        <v>6085</v>
      </c>
      <c r="AC22" s="334"/>
      <c r="AD22" s="402"/>
    </row>
    <row r="23" spans="1:30" x14ac:dyDescent="0.55000000000000004">
      <c r="A23" s="332" t="s">
        <v>67</v>
      </c>
      <c r="B23" s="342"/>
      <c r="C23" s="333">
        <v>69131</v>
      </c>
      <c r="D23" s="334"/>
      <c r="E23" s="333">
        <v>75252</v>
      </c>
      <c r="F23" s="334"/>
      <c r="G23" s="333">
        <v>21333</v>
      </c>
      <c r="H23" s="334"/>
      <c r="I23" s="334">
        <v>58505</v>
      </c>
      <c r="L23" s="332" t="s">
        <v>67</v>
      </c>
      <c r="M23" s="326"/>
      <c r="N23" s="384">
        <v>37878</v>
      </c>
      <c r="O23" s="334"/>
      <c r="P23" s="384">
        <v>34216</v>
      </c>
      <c r="Q23" s="334"/>
      <c r="R23" s="384">
        <v>11097</v>
      </c>
      <c r="S23" s="334"/>
      <c r="T23" s="384">
        <v>24060</v>
      </c>
      <c r="V23" s="332" t="s">
        <v>67</v>
      </c>
      <c r="W23" s="326"/>
      <c r="X23" s="384">
        <f t="shared" si="0"/>
        <v>31253</v>
      </c>
      <c r="Y23" s="334"/>
      <c r="Z23" s="384"/>
      <c r="AA23" s="334"/>
      <c r="AB23" s="384">
        <f t="shared" si="1"/>
        <v>10236</v>
      </c>
      <c r="AC23" s="334"/>
      <c r="AD23" s="402"/>
    </row>
    <row r="24" spans="1:30" x14ac:dyDescent="0.55000000000000004">
      <c r="A24" s="332" t="s">
        <v>68</v>
      </c>
      <c r="C24" s="333">
        <v>140643</v>
      </c>
      <c r="D24" s="334"/>
      <c r="E24" s="333">
        <v>108429</v>
      </c>
      <c r="F24" s="334"/>
      <c r="G24" s="333">
        <v>116776</v>
      </c>
      <c r="H24" s="334"/>
      <c r="I24" s="334">
        <f>91969</f>
        <v>91969</v>
      </c>
      <c r="L24" s="332" t="s">
        <v>68</v>
      </c>
      <c r="M24" s="326"/>
      <c r="N24" s="384">
        <v>56596</v>
      </c>
      <c r="O24" s="334"/>
      <c r="P24" s="384">
        <v>54193</v>
      </c>
      <c r="Q24" s="334"/>
      <c r="R24" s="384">
        <v>43739</v>
      </c>
      <c r="S24" s="334"/>
      <c r="T24" s="384">
        <v>47599</v>
      </c>
      <c r="V24" s="332" t="s">
        <v>68</v>
      </c>
      <c r="W24" s="326"/>
      <c r="X24" s="384">
        <f t="shared" si="0"/>
        <v>84047</v>
      </c>
      <c r="Y24" s="334"/>
      <c r="Z24" s="384"/>
      <c r="AA24" s="334"/>
      <c r="AB24" s="384">
        <f t="shared" si="1"/>
        <v>73037</v>
      </c>
      <c r="AC24" s="334"/>
      <c r="AD24" s="402"/>
    </row>
    <row r="25" spans="1:30" x14ac:dyDescent="0.55000000000000004">
      <c r="A25" s="332" t="s">
        <v>168</v>
      </c>
      <c r="C25" s="333">
        <v>42803</v>
      </c>
      <c r="D25" s="334"/>
      <c r="E25" s="333">
        <v>82212</v>
      </c>
      <c r="F25" s="334"/>
      <c r="G25" s="333">
        <v>42803</v>
      </c>
      <c r="H25" s="334"/>
      <c r="I25" s="334">
        <v>82212</v>
      </c>
      <c r="L25" s="332" t="s">
        <v>168</v>
      </c>
      <c r="M25" s="326"/>
      <c r="N25" s="384">
        <v>29995</v>
      </c>
      <c r="O25" s="334"/>
      <c r="P25" s="384">
        <v>55688</v>
      </c>
      <c r="Q25" s="334"/>
      <c r="R25" s="384">
        <v>29995</v>
      </c>
      <c r="S25" s="334"/>
      <c r="T25" s="384">
        <v>55688</v>
      </c>
      <c r="V25" s="332" t="s">
        <v>168</v>
      </c>
      <c r="W25" s="326"/>
      <c r="X25" s="384">
        <f t="shared" si="0"/>
        <v>12808</v>
      </c>
      <c r="Y25" s="334"/>
      <c r="Z25" s="384"/>
      <c r="AA25" s="334"/>
      <c r="AB25" s="384">
        <f t="shared" si="1"/>
        <v>12808</v>
      </c>
      <c r="AC25" s="334"/>
      <c r="AD25" s="402"/>
    </row>
    <row r="26" spans="1:30" x14ac:dyDescent="0.55000000000000004">
      <c r="A26" s="332" t="s">
        <v>136</v>
      </c>
      <c r="C26" s="333">
        <v>-24158</v>
      </c>
      <c r="D26" s="334"/>
      <c r="E26" s="333">
        <v>-60453</v>
      </c>
      <c r="F26" s="334"/>
      <c r="G26" s="333">
        <v>-24311</v>
      </c>
      <c r="H26" s="334"/>
      <c r="I26" s="334">
        <v>-60453</v>
      </c>
      <c r="L26" s="332" t="s">
        <v>194</v>
      </c>
      <c r="M26" s="326"/>
      <c r="N26" s="384">
        <v>-7033</v>
      </c>
      <c r="O26" s="334"/>
      <c r="P26" s="384">
        <v>-60843</v>
      </c>
      <c r="Q26" s="334"/>
      <c r="R26" s="384">
        <v>-7081</v>
      </c>
      <c r="S26" s="334"/>
      <c r="T26" s="384">
        <v>-60843</v>
      </c>
      <c r="V26" s="332" t="s">
        <v>194</v>
      </c>
      <c r="W26" s="326"/>
      <c r="X26" s="384">
        <f t="shared" si="0"/>
        <v>-17125</v>
      </c>
      <c r="Y26" s="334"/>
      <c r="Z26" s="384"/>
      <c r="AA26" s="334"/>
      <c r="AB26" s="384">
        <f t="shared" si="1"/>
        <v>-17230</v>
      </c>
      <c r="AC26" s="334"/>
      <c r="AD26" s="402"/>
    </row>
    <row r="27" spans="1:30" x14ac:dyDescent="0.55000000000000004">
      <c r="A27" s="332" t="s">
        <v>70</v>
      </c>
      <c r="B27" s="326">
        <v>4</v>
      </c>
      <c r="C27" s="335">
        <v>3858</v>
      </c>
      <c r="D27" s="343"/>
      <c r="E27" s="333">
        <v>1982</v>
      </c>
      <c r="F27" s="343"/>
      <c r="G27" s="335">
        <v>3276</v>
      </c>
      <c r="H27" s="343"/>
      <c r="I27" s="334">
        <v>2286</v>
      </c>
      <c r="L27" s="332" t="s">
        <v>70</v>
      </c>
      <c r="M27" s="326">
        <v>4</v>
      </c>
      <c r="N27" s="385">
        <v>2036</v>
      </c>
      <c r="O27" s="343"/>
      <c r="P27" s="385">
        <v>150</v>
      </c>
      <c r="Q27" s="343"/>
      <c r="R27" s="385">
        <v>1505</v>
      </c>
      <c r="S27" s="343"/>
      <c r="T27" s="385">
        <v>338</v>
      </c>
      <c r="V27" s="332" t="s">
        <v>70</v>
      </c>
      <c r="W27" s="326">
        <v>4</v>
      </c>
      <c r="X27" s="385">
        <f t="shared" si="0"/>
        <v>1822</v>
      </c>
      <c r="Y27" s="334"/>
      <c r="Z27" s="384"/>
      <c r="AA27" s="334"/>
      <c r="AB27" s="385">
        <f t="shared" si="1"/>
        <v>1771</v>
      </c>
      <c r="AC27" s="343"/>
      <c r="AD27" s="402"/>
    </row>
    <row r="28" spans="1:30" ht="22.2" x14ac:dyDescent="0.6">
      <c r="A28" s="337" t="s">
        <v>71</v>
      </c>
      <c r="B28" s="325"/>
      <c r="C28" s="344">
        <f>SUM(C20:C27)</f>
        <v>467360</v>
      </c>
      <c r="D28" s="339"/>
      <c r="E28" s="344">
        <f>SUM(E20:E27)</f>
        <v>435688</v>
      </c>
      <c r="F28" s="339"/>
      <c r="G28" s="344">
        <f>SUM(G20:G27)</f>
        <v>295635</v>
      </c>
      <c r="H28" s="339"/>
      <c r="I28" s="344">
        <f>SUM(I20:I27)</f>
        <v>361868</v>
      </c>
      <c r="L28" s="337" t="s">
        <v>71</v>
      </c>
      <c r="M28" s="325"/>
      <c r="N28" s="344">
        <v>245321</v>
      </c>
      <c r="O28" s="339"/>
      <c r="P28" s="344">
        <v>190973</v>
      </c>
      <c r="Q28" s="339"/>
      <c r="R28" s="344">
        <v>151690</v>
      </c>
      <c r="S28" s="339"/>
      <c r="T28" s="344">
        <v>150541</v>
      </c>
      <c r="V28" s="337" t="s">
        <v>71</v>
      </c>
      <c r="W28" s="325"/>
      <c r="X28" s="344">
        <f t="shared" si="0"/>
        <v>222039</v>
      </c>
      <c r="Y28" s="334"/>
      <c r="Z28" s="384"/>
      <c r="AA28" s="334"/>
      <c r="AB28" s="344">
        <f t="shared" si="1"/>
        <v>143945</v>
      </c>
      <c r="AC28" s="339"/>
      <c r="AD28" s="403"/>
    </row>
    <row r="29" spans="1:30" ht="22.2" x14ac:dyDescent="0.6">
      <c r="A29" s="337"/>
      <c r="C29" s="339"/>
      <c r="D29" s="339"/>
      <c r="E29" s="339"/>
      <c r="F29" s="339"/>
      <c r="G29" s="339"/>
      <c r="H29" s="339"/>
      <c r="I29" s="339"/>
      <c r="L29" s="337"/>
      <c r="M29" s="326"/>
      <c r="N29" s="339"/>
      <c r="O29" s="339"/>
      <c r="P29" s="339"/>
      <c r="Q29" s="339"/>
      <c r="R29" s="339"/>
      <c r="S29" s="339"/>
      <c r="T29" s="339"/>
      <c r="V29" s="337"/>
      <c r="W29" s="326"/>
      <c r="X29" s="339">
        <f t="shared" si="0"/>
        <v>0</v>
      </c>
      <c r="Y29" s="334"/>
      <c r="Z29" s="384"/>
      <c r="AA29" s="334"/>
      <c r="AB29" s="339">
        <f t="shared" si="1"/>
        <v>0</v>
      </c>
      <c r="AC29" s="339"/>
      <c r="AD29" s="403"/>
    </row>
    <row r="30" spans="1:30" ht="22.2" x14ac:dyDescent="0.6">
      <c r="A30" s="345" t="s">
        <v>72</v>
      </c>
      <c r="B30" s="326">
        <v>12</v>
      </c>
      <c r="C30" s="346">
        <f>C17-C28</f>
        <v>10858</v>
      </c>
      <c r="D30" s="346"/>
      <c r="E30" s="346">
        <f>E17-E28</f>
        <v>112250</v>
      </c>
      <c r="F30" s="346"/>
      <c r="G30" s="346">
        <f>G17-G28</f>
        <v>17147</v>
      </c>
      <c r="H30" s="346"/>
      <c r="I30" s="346">
        <f>I17-I28</f>
        <v>126124</v>
      </c>
      <c r="L30" s="345" t="s">
        <v>72</v>
      </c>
      <c r="M30" s="326">
        <v>12</v>
      </c>
      <c r="N30" s="346">
        <v>12405</v>
      </c>
      <c r="O30" s="346"/>
      <c r="P30" s="346">
        <v>69014</v>
      </c>
      <c r="Q30" s="346"/>
      <c r="R30" s="346">
        <v>14809</v>
      </c>
      <c r="S30" s="346"/>
      <c r="T30" s="346">
        <v>72243</v>
      </c>
      <c r="V30" s="345" t="s">
        <v>72</v>
      </c>
      <c r="W30" s="326">
        <v>12</v>
      </c>
      <c r="X30" s="346">
        <f t="shared" si="0"/>
        <v>-1547</v>
      </c>
      <c r="Y30" s="334"/>
      <c r="Z30" s="384"/>
      <c r="AA30" s="334"/>
      <c r="AB30" s="346">
        <f t="shared" si="1"/>
        <v>2338</v>
      </c>
      <c r="AC30" s="346"/>
      <c r="AD30" s="405"/>
    </row>
    <row r="31" spans="1:30" x14ac:dyDescent="0.55000000000000004">
      <c r="A31" s="332" t="s">
        <v>73</v>
      </c>
      <c r="B31" s="326">
        <v>3</v>
      </c>
      <c r="C31" s="334">
        <f>-4880+1373</f>
        <v>-3507</v>
      </c>
      <c r="D31" s="334"/>
      <c r="E31" s="333">
        <f>-24523-451</f>
        <v>-24974</v>
      </c>
      <c r="F31" s="334"/>
      <c r="G31" s="334">
        <f>-5930+1373</f>
        <v>-4557</v>
      </c>
      <c r="H31" s="334"/>
      <c r="I31" s="334">
        <f>-27493-451</f>
        <v>-27944</v>
      </c>
      <c r="L31" s="332" t="s">
        <v>73</v>
      </c>
      <c r="M31" s="326">
        <v>3</v>
      </c>
      <c r="N31" s="384">
        <v>-3504</v>
      </c>
      <c r="O31" s="334"/>
      <c r="P31" s="334">
        <v>-14612</v>
      </c>
      <c r="Q31" s="334"/>
      <c r="R31" s="334">
        <v>-3779</v>
      </c>
      <c r="S31" s="334"/>
      <c r="T31" s="334">
        <v>-15828</v>
      </c>
      <c r="V31" s="332" t="s">
        <v>73</v>
      </c>
      <c r="W31" s="326">
        <v>3</v>
      </c>
      <c r="X31" s="384">
        <f t="shared" si="0"/>
        <v>-3</v>
      </c>
      <c r="Y31" s="334"/>
      <c r="Z31" s="384"/>
      <c r="AA31" s="334"/>
      <c r="AB31" s="384">
        <f t="shared" si="1"/>
        <v>-778</v>
      </c>
      <c r="AC31" s="334"/>
      <c r="AD31" s="404"/>
    </row>
    <row r="32" spans="1:30" ht="22.8" thickBot="1" x14ac:dyDescent="0.65">
      <c r="A32" s="337" t="s">
        <v>74</v>
      </c>
      <c r="C32" s="347">
        <f>SUM(C30:C31)</f>
        <v>7351</v>
      </c>
      <c r="D32" s="346"/>
      <c r="E32" s="347">
        <f>SUM(E30:E31)</f>
        <v>87276</v>
      </c>
      <c r="F32" s="346"/>
      <c r="G32" s="347">
        <f>SUM(G30:G31)</f>
        <v>12590</v>
      </c>
      <c r="H32" s="346"/>
      <c r="I32" s="347">
        <f>SUM(I30:I31)</f>
        <v>98180</v>
      </c>
      <c r="L32" s="337" t="s">
        <v>74</v>
      </c>
      <c r="M32" s="326"/>
      <c r="N32" s="347">
        <v>8901</v>
      </c>
      <c r="O32" s="346"/>
      <c r="P32" s="347">
        <v>54402</v>
      </c>
      <c r="Q32" s="346"/>
      <c r="R32" s="347">
        <v>11030</v>
      </c>
      <c r="S32" s="346"/>
      <c r="T32" s="347">
        <v>56415</v>
      </c>
      <c r="V32" s="337" t="s">
        <v>74</v>
      </c>
      <c r="W32" s="326"/>
      <c r="X32" s="347">
        <f t="shared" si="0"/>
        <v>-1550</v>
      </c>
      <c r="Y32" s="334"/>
      <c r="Z32" s="384"/>
      <c r="AA32" s="334"/>
      <c r="AB32" s="347">
        <f t="shared" si="1"/>
        <v>1560</v>
      </c>
      <c r="AC32" s="346"/>
      <c r="AD32" s="405"/>
    </row>
    <row r="33" spans="1:30" ht="22.8" thickTop="1" x14ac:dyDescent="0.6">
      <c r="A33" s="322"/>
      <c r="C33" s="334"/>
      <c r="D33" s="334"/>
      <c r="E33" s="334"/>
      <c r="F33" s="334"/>
      <c r="G33" s="334"/>
      <c r="H33" s="334"/>
      <c r="I33" s="334"/>
      <c r="L33" s="322"/>
      <c r="M33" s="326"/>
      <c r="N33" s="334"/>
      <c r="O33" s="334"/>
      <c r="P33" s="334"/>
      <c r="Q33" s="334"/>
      <c r="R33" s="334"/>
      <c r="S33" s="334"/>
      <c r="T33" s="334"/>
      <c r="V33" s="322"/>
      <c r="W33" s="326"/>
      <c r="X33" s="334">
        <f t="shared" si="0"/>
        <v>0</v>
      </c>
      <c r="Y33" s="334"/>
      <c r="Z33" s="384"/>
      <c r="AA33" s="334"/>
      <c r="AB33" s="334">
        <f t="shared" si="1"/>
        <v>0</v>
      </c>
      <c r="AC33" s="334"/>
      <c r="AD33" s="404"/>
    </row>
    <row r="34" spans="1:30" ht="22.2" x14ac:dyDescent="0.6">
      <c r="A34" s="337" t="s">
        <v>137</v>
      </c>
      <c r="C34" s="334"/>
      <c r="D34" s="334"/>
      <c r="E34" s="334"/>
      <c r="F34" s="334"/>
      <c r="G34" s="334"/>
      <c r="H34" s="334"/>
      <c r="I34" s="334"/>
      <c r="L34" s="337" t="s">
        <v>137</v>
      </c>
      <c r="M34" s="326"/>
      <c r="N34" s="334"/>
      <c r="O34" s="334"/>
      <c r="P34" s="334"/>
      <c r="Q34" s="334"/>
      <c r="R34" s="334"/>
      <c r="S34" s="334"/>
      <c r="T34" s="334"/>
      <c r="V34" s="337" t="s">
        <v>137</v>
      </c>
      <c r="W34" s="326"/>
      <c r="X34" s="334">
        <f t="shared" si="0"/>
        <v>0</v>
      </c>
      <c r="Y34" s="334"/>
      <c r="Z34" s="384"/>
      <c r="AA34" s="334"/>
      <c r="AB34" s="334">
        <f t="shared" si="1"/>
        <v>0</v>
      </c>
      <c r="AC34" s="334"/>
      <c r="AD34" s="404"/>
    </row>
    <row r="35" spans="1:30" ht="22.2" x14ac:dyDescent="0.6">
      <c r="A35" s="348" t="s">
        <v>76</v>
      </c>
      <c r="C35" s="334"/>
      <c r="D35" s="334"/>
      <c r="E35" s="334"/>
      <c r="F35" s="334"/>
      <c r="G35" s="334"/>
      <c r="H35" s="334"/>
      <c r="I35" s="334"/>
      <c r="L35" s="348" t="s">
        <v>76</v>
      </c>
      <c r="M35" s="326"/>
      <c r="N35" s="334"/>
      <c r="O35" s="334"/>
      <c r="P35" s="334"/>
      <c r="Q35" s="334"/>
      <c r="R35" s="334"/>
      <c r="S35" s="334"/>
      <c r="T35" s="334"/>
      <c r="V35" s="348" t="s">
        <v>76</v>
      </c>
      <c r="W35" s="326"/>
      <c r="X35" s="334">
        <f t="shared" si="0"/>
        <v>0</v>
      </c>
      <c r="Y35" s="334"/>
      <c r="Z35" s="384"/>
      <c r="AA35" s="334"/>
      <c r="AB35" s="334">
        <f t="shared" si="1"/>
        <v>0</v>
      </c>
      <c r="AC35" s="334"/>
      <c r="AD35" s="404"/>
    </row>
    <row r="36" spans="1:30" ht="22.2" x14ac:dyDescent="0.6">
      <c r="A36" s="348" t="s">
        <v>77</v>
      </c>
      <c r="C36" s="334"/>
      <c r="D36" s="334"/>
      <c r="E36" s="334"/>
      <c r="F36" s="334"/>
      <c r="G36" s="334"/>
      <c r="H36" s="334"/>
      <c r="I36" s="334"/>
      <c r="L36" s="348" t="s">
        <v>77</v>
      </c>
      <c r="M36" s="326"/>
      <c r="N36" s="334"/>
      <c r="O36" s="334"/>
      <c r="P36" s="334"/>
      <c r="Q36" s="334"/>
      <c r="R36" s="334"/>
      <c r="S36" s="334"/>
      <c r="T36" s="334"/>
      <c r="V36" s="348" t="s">
        <v>77</v>
      </c>
      <c r="W36" s="326"/>
      <c r="X36" s="334">
        <f t="shared" si="0"/>
        <v>0</v>
      </c>
      <c r="Y36" s="334"/>
      <c r="Z36" s="384"/>
      <c r="AA36" s="334"/>
      <c r="AB36" s="334">
        <f t="shared" si="1"/>
        <v>0</v>
      </c>
      <c r="AC36" s="334"/>
      <c r="AD36" s="404"/>
    </row>
    <row r="37" spans="1:30" x14ac:dyDescent="0.55000000000000004">
      <c r="A37" s="146" t="s">
        <v>138</v>
      </c>
      <c r="C37" s="349"/>
      <c r="D37" s="343"/>
      <c r="E37" s="349"/>
      <c r="F37" s="343"/>
      <c r="G37" s="349"/>
      <c r="H37" s="343"/>
      <c r="I37" s="349"/>
      <c r="L37" s="146" t="s">
        <v>138</v>
      </c>
      <c r="M37" s="326"/>
      <c r="N37" s="349"/>
      <c r="O37" s="343"/>
      <c r="P37" s="349"/>
      <c r="Q37" s="343"/>
      <c r="R37" s="349"/>
      <c r="S37" s="343"/>
      <c r="T37" s="349"/>
      <c r="V37" s="146" t="s">
        <v>138</v>
      </c>
      <c r="W37" s="326"/>
      <c r="X37" s="349">
        <f t="shared" si="0"/>
        <v>0</v>
      </c>
      <c r="Y37" s="334"/>
      <c r="Z37" s="384"/>
      <c r="AA37" s="334"/>
      <c r="AB37" s="349">
        <f t="shared" si="1"/>
        <v>0</v>
      </c>
      <c r="AC37" s="343"/>
      <c r="AD37" s="406"/>
    </row>
    <row r="38" spans="1:30" x14ac:dyDescent="0.55000000000000004">
      <c r="A38" s="146" t="s">
        <v>78</v>
      </c>
      <c r="C38" s="334">
        <v>4114</v>
      </c>
      <c r="D38" s="343"/>
      <c r="E38" s="334">
        <v>355</v>
      </c>
      <c r="F38" s="343"/>
      <c r="G38" s="334">
        <v>3298</v>
      </c>
      <c r="H38" s="343"/>
      <c r="I38" s="349">
        <v>355</v>
      </c>
      <c r="L38" s="146" t="s">
        <v>78</v>
      </c>
      <c r="M38" s="326"/>
      <c r="N38" s="384">
        <v>4114</v>
      </c>
      <c r="O38" s="343"/>
      <c r="P38" s="334">
        <v>0</v>
      </c>
      <c r="Q38" s="343"/>
      <c r="R38" s="334">
        <v>3298</v>
      </c>
      <c r="S38" s="343"/>
      <c r="T38" s="349">
        <v>0</v>
      </c>
      <c r="V38" s="146" t="s">
        <v>78</v>
      </c>
      <c r="W38" s="326"/>
      <c r="X38" s="384">
        <f t="shared" si="0"/>
        <v>0</v>
      </c>
      <c r="Y38" s="334"/>
      <c r="Z38" s="384"/>
      <c r="AA38" s="334"/>
      <c r="AB38" s="384">
        <f t="shared" si="1"/>
        <v>0</v>
      </c>
      <c r="AC38" s="343"/>
      <c r="AD38" s="406"/>
    </row>
    <row r="39" spans="1:30" x14ac:dyDescent="0.55000000000000004">
      <c r="A39" s="146" t="s">
        <v>79</v>
      </c>
      <c r="C39" s="349"/>
      <c r="D39" s="343"/>
      <c r="E39" s="349"/>
      <c r="F39" s="343"/>
      <c r="G39" s="349"/>
      <c r="H39" s="343"/>
      <c r="I39" s="349"/>
      <c r="L39" s="146" t="s">
        <v>79</v>
      </c>
      <c r="M39" s="326"/>
      <c r="N39" s="349"/>
      <c r="O39" s="343"/>
      <c r="P39" s="349"/>
      <c r="Q39" s="343"/>
      <c r="R39" s="349"/>
      <c r="S39" s="343"/>
      <c r="T39" s="349"/>
      <c r="V39" s="146" t="s">
        <v>79</v>
      </c>
      <c r="W39" s="326"/>
      <c r="X39" s="349">
        <f t="shared" si="0"/>
        <v>0</v>
      </c>
      <c r="Y39" s="334"/>
      <c r="Z39" s="384"/>
      <c r="AA39" s="334"/>
      <c r="AB39" s="349">
        <f t="shared" si="1"/>
        <v>0</v>
      </c>
      <c r="AC39" s="343"/>
      <c r="AD39" s="406"/>
    </row>
    <row r="40" spans="1:30" x14ac:dyDescent="0.55000000000000004">
      <c r="A40" s="146" t="s">
        <v>77</v>
      </c>
      <c r="C40" s="336">
        <v>-823</v>
      </c>
      <c r="D40" s="334"/>
      <c r="E40" s="350">
        <v>-71</v>
      </c>
      <c r="F40" s="334"/>
      <c r="G40" s="336">
        <v>-660</v>
      </c>
      <c r="H40" s="334"/>
      <c r="I40" s="350">
        <v>-71</v>
      </c>
      <c r="L40" s="146" t="s">
        <v>77</v>
      </c>
      <c r="M40" s="326"/>
      <c r="N40" s="385">
        <v>-823</v>
      </c>
      <c r="O40" s="334"/>
      <c r="P40" s="336">
        <v>0</v>
      </c>
      <c r="Q40" s="334"/>
      <c r="R40" s="336">
        <v>-660</v>
      </c>
      <c r="S40" s="334"/>
      <c r="T40" s="350">
        <v>0</v>
      </c>
      <c r="V40" s="146" t="s">
        <v>77</v>
      </c>
      <c r="W40" s="326"/>
      <c r="X40" s="385">
        <f t="shared" si="0"/>
        <v>0</v>
      </c>
      <c r="Y40" s="334"/>
      <c r="Z40" s="384"/>
      <c r="AA40" s="334"/>
      <c r="AB40" s="385">
        <f t="shared" si="1"/>
        <v>0</v>
      </c>
      <c r="AC40" s="334"/>
      <c r="AD40" s="406"/>
    </row>
    <row r="41" spans="1:30" ht="22.2" x14ac:dyDescent="0.6">
      <c r="A41" s="337" t="s">
        <v>80</v>
      </c>
      <c r="C41" s="351"/>
      <c r="D41" s="334"/>
      <c r="E41" s="349"/>
      <c r="F41" s="334"/>
      <c r="G41" s="349"/>
      <c r="H41" s="334"/>
      <c r="I41" s="349"/>
      <c r="L41" s="337" t="s">
        <v>80</v>
      </c>
      <c r="M41" s="326"/>
      <c r="N41" s="351"/>
      <c r="O41" s="334"/>
      <c r="P41" s="349"/>
      <c r="Q41" s="334"/>
      <c r="R41" s="349"/>
      <c r="S41" s="334"/>
      <c r="T41" s="349"/>
      <c r="V41" s="337" t="s">
        <v>80</v>
      </c>
      <c r="W41" s="326"/>
      <c r="X41" s="351">
        <f t="shared" si="0"/>
        <v>0</v>
      </c>
      <c r="Y41" s="334"/>
      <c r="Z41" s="384"/>
      <c r="AA41" s="334"/>
      <c r="AB41" s="351">
        <f t="shared" si="1"/>
        <v>0</v>
      </c>
      <c r="AC41" s="334"/>
      <c r="AD41" s="406"/>
    </row>
    <row r="42" spans="1:30" ht="22.2" x14ac:dyDescent="0.6">
      <c r="A42" s="337" t="s">
        <v>77</v>
      </c>
      <c r="C42" s="346">
        <f>SUM(C38:C41)</f>
        <v>3291</v>
      </c>
      <c r="D42" s="339"/>
      <c r="E42" s="346">
        <f>SUM(E38:E40)</f>
        <v>284</v>
      </c>
      <c r="F42" s="339"/>
      <c r="G42" s="346">
        <f>SUM(G38:G41)</f>
        <v>2638</v>
      </c>
      <c r="H42" s="339"/>
      <c r="I42" s="346">
        <f>SUM(I38:I40)</f>
        <v>284</v>
      </c>
      <c r="L42" s="337" t="s">
        <v>77</v>
      </c>
      <c r="M42" s="326"/>
      <c r="N42" s="346">
        <v>3291</v>
      </c>
      <c r="O42" s="339"/>
      <c r="P42" s="346">
        <v>0</v>
      </c>
      <c r="Q42" s="339"/>
      <c r="R42" s="346">
        <v>2638</v>
      </c>
      <c r="S42" s="339"/>
      <c r="T42" s="346">
        <v>0</v>
      </c>
      <c r="V42" s="337" t="s">
        <v>77</v>
      </c>
      <c r="W42" s="326"/>
      <c r="X42" s="346">
        <f t="shared" si="0"/>
        <v>0</v>
      </c>
      <c r="Y42" s="334"/>
      <c r="Z42" s="384"/>
      <c r="AA42" s="334"/>
      <c r="AB42" s="346">
        <f t="shared" si="1"/>
        <v>0</v>
      </c>
      <c r="AC42" s="339"/>
      <c r="AD42" s="405"/>
    </row>
    <row r="43" spans="1:30" ht="22.2" x14ac:dyDescent="0.6">
      <c r="A43" s="352" t="s">
        <v>191</v>
      </c>
      <c r="C43" s="353">
        <f>SUM(C38:C40)</f>
        <v>3291</v>
      </c>
      <c r="D43" s="354"/>
      <c r="E43" s="353">
        <f>SUM(E37:E40)</f>
        <v>284</v>
      </c>
      <c r="F43" s="354"/>
      <c r="G43" s="353">
        <f>SUM(G38:G40)</f>
        <v>2638</v>
      </c>
      <c r="H43" s="354"/>
      <c r="I43" s="353">
        <f>SUM(I37:I40)</f>
        <v>284</v>
      </c>
      <c r="L43" s="352" t="s">
        <v>191</v>
      </c>
      <c r="M43" s="326"/>
      <c r="N43" s="353">
        <v>3291</v>
      </c>
      <c r="O43" s="354"/>
      <c r="P43" s="353">
        <v>0</v>
      </c>
      <c r="Q43" s="354"/>
      <c r="R43" s="353">
        <v>2638</v>
      </c>
      <c r="S43" s="354"/>
      <c r="T43" s="353">
        <v>0</v>
      </c>
      <c r="V43" s="352" t="s">
        <v>191</v>
      </c>
      <c r="W43" s="326"/>
      <c r="X43" s="353">
        <f t="shared" si="0"/>
        <v>0</v>
      </c>
      <c r="Y43" s="334"/>
      <c r="Z43" s="384"/>
      <c r="AA43" s="334"/>
      <c r="AB43" s="353">
        <f t="shared" si="1"/>
        <v>0</v>
      </c>
      <c r="AC43" s="354"/>
      <c r="AD43" s="407"/>
    </row>
    <row r="44" spans="1:30" ht="22.8" thickBot="1" x14ac:dyDescent="0.65">
      <c r="A44" s="322" t="s">
        <v>139</v>
      </c>
      <c r="C44" s="355">
        <f>C32+C43</f>
        <v>10642</v>
      </c>
      <c r="D44" s="334"/>
      <c r="E44" s="355">
        <f>E32+E43</f>
        <v>87560</v>
      </c>
      <c r="F44" s="334"/>
      <c r="G44" s="355">
        <f>G32+G43</f>
        <v>15228</v>
      </c>
      <c r="H44" s="334"/>
      <c r="I44" s="355">
        <f>I32+I43</f>
        <v>98464</v>
      </c>
      <c r="L44" s="322" t="s">
        <v>139</v>
      </c>
      <c r="M44" s="326"/>
      <c r="N44" s="355">
        <v>12192</v>
      </c>
      <c r="O44" s="334"/>
      <c r="P44" s="355">
        <v>54402</v>
      </c>
      <c r="Q44" s="334"/>
      <c r="R44" s="355">
        <v>13668</v>
      </c>
      <c r="S44" s="334"/>
      <c r="T44" s="355">
        <v>56415</v>
      </c>
      <c r="V44" s="322" t="s">
        <v>139</v>
      </c>
      <c r="W44" s="326"/>
      <c r="X44" s="355">
        <f t="shared" si="0"/>
        <v>-1550</v>
      </c>
      <c r="Y44" s="334"/>
      <c r="Z44" s="384"/>
      <c r="AA44" s="334"/>
      <c r="AB44" s="355">
        <f t="shared" si="1"/>
        <v>1560</v>
      </c>
      <c r="AC44" s="334"/>
      <c r="AD44" s="403"/>
    </row>
    <row r="45" spans="1:30" ht="24" thickTop="1" x14ac:dyDescent="0.6">
      <c r="A45" s="356" t="s">
        <v>179</v>
      </c>
      <c r="B45" s="356"/>
      <c r="C45" s="356"/>
      <c r="D45" s="356"/>
      <c r="E45" s="356"/>
      <c r="F45" s="356"/>
      <c r="G45" s="322"/>
      <c r="H45" s="322"/>
      <c r="I45" s="322"/>
      <c r="L45" s="394" t="s">
        <v>179</v>
      </c>
      <c r="M45" s="394"/>
      <c r="N45" s="394"/>
      <c r="O45" s="394"/>
      <c r="P45" s="394"/>
      <c r="Q45" s="394"/>
      <c r="R45" s="322"/>
      <c r="S45" s="322"/>
      <c r="T45" s="322"/>
      <c r="V45" s="394" t="s">
        <v>179</v>
      </c>
      <c r="W45" s="394"/>
      <c r="X45" s="394"/>
      <c r="Y45" s="394"/>
      <c r="Z45" s="394"/>
      <c r="AA45" s="394"/>
      <c r="AB45" s="394"/>
      <c r="AC45" s="322"/>
      <c r="AD45" s="396"/>
    </row>
    <row r="46" spans="1:30" ht="23.4" x14ac:dyDescent="0.6">
      <c r="A46" s="357" t="s">
        <v>161</v>
      </c>
      <c r="B46" s="356"/>
      <c r="C46" s="356"/>
      <c r="D46" s="356"/>
      <c r="E46" s="356"/>
      <c r="F46" s="356"/>
      <c r="G46" s="322"/>
      <c r="H46" s="322"/>
      <c r="I46" s="322"/>
      <c r="L46" s="357" t="s">
        <v>161</v>
      </c>
      <c r="M46" s="356"/>
      <c r="N46" s="356"/>
      <c r="O46" s="356"/>
      <c r="P46" s="356"/>
      <c r="Q46" s="356"/>
      <c r="R46" s="322"/>
      <c r="S46" s="322"/>
      <c r="T46" s="322"/>
      <c r="V46" s="357" t="s">
        <v>161</v>
      </c>
      <c r="W46" s="356"/>
      <c r="X46" s="356"/>
      <c r="Y46" s="356"/>
      <c r="Z46" s="356"/>
      <c r="AA46" s="356"/>
      <c r="AB46" s="356"/>
      <c r="AC46" s="322"/>
      <c r="AD46" s="396"/>
    </row>
    <row r="47" spans="1:30" ht="23.4" x14ac:dyDescent="0.6">
      <c r="A47" s="320" t="s">
        <v>55</v>
      </c>
      <c r="B47" s="323"/>
      <c r="C47" s="322"/>
      <c r="D47" s="322"/>
      <c r="E47" s="322"/>
      <c r="F47" s="322"/>
      <c r="G47" s="322"/>
      <c r="H47" s="322"/>
      <c r="I47" s="322"/>
      <c r="L47" s="320" t="s">
        <v>55</v>
      </c>
      <c r="M47" s="323"/>
      <c r="N47" s="322"/>
      <c r="O47" s="322"/>
      <c r="P47" s="322"/>
      <c r="Q47" s="322"/>
      <c r="R47" s="322"/>
      <c r="S47" s="322"/>
      <c r="T47" s="322"/>
      <c r="V47" s="320" t="s">
        <v>55</v>
      </c>
      <c r="W47" s="323"/>
      <c r="X47" s="322"/>
      <c r="Y47" s="322"/>
      <c r="Z47" s="322"/>
      <c r="AA47" s="322"/>
      <c r="AB47" s="322"/>
      <c r="AC47" s="322"/>
      <c r="AD47" s="396"/>
    </row>
    <row r="48" spans="1:30" ht="23.4" x14ac:dyDescent="0.6">
      <c r="A48" s="323"/>
      <c r="B48" s="323"/>
      <c r="C48" s="322"/>
      <c r="D48" s="322"/>
      <c r="E48" s="322"/>
      <c r="F48" s="322"/>
      <c r="G48" s="322"/>
      <c r="H48" s="322"/>
      <c r="I48" s="322"/>
      <c r="L48" s="323"/>
      <c r="M48" s="323"/>
      <c r="N48" s="322"/>
      <c r="O48" s="322"/>
      <c r="P48" s="322"/>
      <c r="Q48" s="322"/>
      <c r="R48" s="322"/>
      <c r="S48" s="322"/>
      <c r="T48" s="322"/>
      <c r="V48" s="323"/>
      <c r="W48" s="323"/>
      <c r="X48" s="322"/>
      <c r="Y48" s="322"/>
      <c r="Z48" s="322"/>
      <c r="AA48" s="322"/>
      <c r="AB48" s="322"/>
      <c r="AC48" s="322"/>
      <c r="AD48" s="396"/>
    </row>
    <row r="49" spans="1:30" ht="22.2" x14ac:dyDescent="0.6">
      <c r="A49" s="324"/>
      <c r="B49" s="325"/>
      <c r="C49" s="553" t="s">
        <v>2</v>
      </c>
      <c r="D49" s="553"/>
      <c r="E49" s="553"/>
      <c r="F49" s="322"/>
      <c r="G49" s="553" t="s">
        <v>3</v>
      </c>
      <c r="H49" s="553"/>
      <c r="I49" s="553"/>
      <c r="L49" s="324"/>
      <c r="M49" s="325"/>
      <c r="N49" s="391" t="s">
        <v>2</v>
      </c>
      <c r="O49" s="391"/>
      <c r="P49" s="391"/>
      <c r="Q49" s="322"/>
      <c r="R49" s="391" t="s">
        <v>3</v>
      </c>
      <c r="S49" s="391"/>
      <c r="T49" s="391"/>
      <c r="V49" s="324"/>
      <c r="W49" s="325"/>
      <c r="X49" s="391" t="s">
        <v>2</v>
      </c>
      <c r="Y49" s="391"/>
      <c r="Z49" s="391"/>
      <c r="AA49" s="322"/>
      <c r="AB49" s="391" t="s">
        <v>3</v>
      </c>
      <c r="AC49" s="391"/>
      <c r="AD49" s="397"/>
    </row>
    <row r="50" spans="1:30" ht="22.2" x14ac:dyDescent="0.6">
      <c r="A50" s="324"/>
      <c r="B50" s="325"/>
      <c r="C50" s="554" t="s">
        <v>188</v>
      </c>
      <c r="D50" s="554"/>
      <c r="E50" s="554"/>
      <c r="F50" s="322"/>
      <c r="G50" s="554" t="s">
        <v>188</v>
      </c>
      <c r="H50" s="554"/>
      <c r="I50" s="554"/>
      <c r="L50" s="324"/>
      <c r="M50" s="325"/>
      <c r="N50" s="392" t="s">
        <v>108</v>
      </c>
      <c r="O50" s="392"/>
      <c r="P50" s="392"/>
      <c r="Q50" s="322"/>
      <c r="R50" s="392" t="s">
        <v>108</v>
      </c>
      <c r="S50" s="392"/>
      <c r="T50" s="392"/>
      <c r="V50" s="324"/>
      <c r="W50" s="325"/>
      <c r="X50" s="392" t="s">
        <v>108</v>
      </c>
      <c r="Y50" s="392"/>
      <c r="Z50" s="392"/>
      <c r="AA50" s="322"/>
      <c r="AB50" s="392" t="s">
        <v>108</v>
      </c>
      <c r="AC50" s="392"/>
      <c r="AD50" s="398"/>
    </row>
    <row r="51" spans="1:30" ht="22.2" x14ac:dyDescent="0.6">
      <c r="A51" s="324"/>
      <c r="B51" s="325"/>
      <c r="C51" s="554" t="s">
        <v>186</v>
      </c>
      <c r="D51" s="554"/>
      <c r="E51" s="554"/>
      <c r="F51" s="322"/>
      <c r="G51" s="554" t="s">
        <v>186</v>
      </c>
      <c r="H51" s="554"/>
      <c r="I51" s="554"/>
      <c r="L51" s="324"/>
      <c r="M51" s="325"/>
      <c r="N51" s="392" t="s">
        <v>186</v>
      </c>
      <c r="O51" s="392"/>
      <c r="P51" s="392"/>
      <c r="Q51" s="322"/>
      <c r="R51" s="392" t="s">
        <v>186</v>
      </c>
      <c r="S51" s="392"/>
      <c r="T51" s="392"/>
      <c r="V51" s="324"/>
      <c r="W51" s="325"/>
      <c r="X51" s="392" t="s">
        <v>186</v>
      </c>
      <c r="Y51" s="392"/>
      <c r="Z51" s="392"/>
      <c r="AA51" s="322"/>
      <c r="AB51" s="392" t="s">
        <v>186</v>
      </c>
      <c r="AC51" s="392"/>
      <c r="AD51" s="398"/>
    </row>
    <row r="52" spans="1:30" x14ac:dyDescent="0.55000000000000004">
      <c r="A52" s="324"/>
      <c r="B52" s="326" t="s">
        <v>7</v>
      </c>
      <c r="C52" s="327" t="s">
        <v>189</v>
      </c>
      <c r="D52" s="328"/>
      <c r="E52" s="327" t="s">
        <v>56</v>
      </c>
      <c r="F52" s="328"/>
      <c r="G52" s="327" t="s">
        <v>189</v>
      </c>
      <c r="H52" s="328"/>
      <c r="I52" s="327" t="s">
        <v>56</v>
      </c>
      <c r="L52" s="324"/>
      <c r="M52" s="326" t="s">
        <v>7</v>
      </c>
      <c r="N52" s="327" t="s">
        <v>189</v>
      </c>
      <c r="O52" s="328"/>
      <c r="P52" s="327" t="s">
        <v>56</v>
      </c>
      <c r="Q52" s="328"/>
      <c r="R52" s="327" t="s">
        <v>189</v>
      </c>
      <c r="S52" s="328"/>
      <c r="T52" s="327" t="s">
        <v>56</v>
      </c>
      <c r="V52" s="324"/>
      <c r="W52" s="326" t="s">
        <v>7</v>
      </c>
      <c r="X52" s="327" t="s">
        <v>189</v>
      </c>
      <c r="Y52" s="328"/>
      <c r="Z52" s="327"/>
      <c r="AA52" s="328"/>
      <c r="AB52" s="327" t="s">
        <v>189</v>
      </c>
      <c r="AC52" s="328"/>
      <c r="AD52" s="399"/>
    </row>
    <row r="53" spans="1:30" x14ac:dyDescent="0.55000000000000004">
      <c r="A53" s="324"/>
      <c r="C53" s="327"/>
      <c r="D53" s="328"/>
      <c r="E53" s="327" t="s">
        <v>9</v>
      </c>
      <c r="F53" s="328"/>
      <c r="G53" s="327"/>
      <c r="H53" s="328"/>
      <c r="I53" s="327"/>
      <c r="L53" s="324"/>
      <c r="M53" s="326"/>
      <c r="N53" s="327"/>
      <c r="O53" s="328"/>
      <c r="P53" s="327" t="s">
        <v>9</v>
      </c>
      <c r="Q53" s="328"/>
      <c r="R53" s="327"/>
      <c r="S53" s="328"/>
      <c r="T53" s="327"/>
      <c r="V53" s="324"/>
      <c r="W53" s="326"/>
      <c r="X53" s="327"/>
      <c r="Y53" s="328"/>
      <c r="Z53" s="327"/>
      <c r="AA53" s="328"/>
      <c r="AB53" s="327"/>
      <c r="AC53" s="328"/>
      <c r="AD53" s="399"/>
    </row>
    <row r="54" spans="1:30" x14ac:dyDescent="0.55000000000000004">
      <c r="A54" s="324"/>
      <c r="C54" s="555" t="s">
        <v>10</v>
      </c>
      <c r="D54" s="555"/>
      <c r="E54" s="555"/>
      <c r="F54" s="555"/>
      <c r="G54" s="555"/>
      <c r="H54" s="555"/>
      <c r="I54" s="555"/>
      <c r="L54" s="324"/>
      <c r="M54" s="326"/>
      <c r="N54" s="393" t="s">
        <v>10</v>
      </c>
      <c r="O54" s="393"/>
      <c r="P54" s="393"/>
      <c r="Q54" s="393"/>
      <c r="R54" s="393"/>
      <c r="S54" s="393"/>
      <c r="T54" s="393"/>
      <c r="V54" s="324"/>
      <c r="W54" s="326"/>
      <c r="X54" s="393" t="s">
        <v>10</v>
      </c>
      <c r="Y54" s="393"/>
      <c r="Z54" s="393"/>
      <c r="AA54" s="393"/>
      <c r="AB54" s="393"/>
      <c r="AC54" s="393"/>
      <c r="AD54" s="400"/>
    </row>
    <row r="55" spans="1:30" ht="22.2" x14ac:dyDescent="0.6">
      <c r="A55" s="352" t="s">
        <v>83</v>
      </c>
      <c r="B55" s="358"/>
      <c r="C55" s="359"/>
      <c r="D55" s="360"/>
      <c r="E55" s="359"/>
      <c r="F55" s="360"/>
      <c r="G55" s="359"/>
      <c r="H55" s="360"/>
      <c r="I55" s="359"/>
      <c r="L55" s="352" t="s">
        <v>83</v>
      </c>
      <c r="M55" s="358"/>
      <c r="N55" s="359"/>
      <c r="O55" s="360"/>
      <c r="P55" s="359"/>
      <c r="Q55" s="360"/>
      <c r="R55" s="359"/>
      <c r="S55" s="360"/>
      <c r="T55" s="359"/>
      <c r="V55" s="352" t="s">
        <v>83</v>
      </c>
      <c r="W55" s="358"/>
      <c r="X55" s="359"/>
      <c r="Y55" s="360"/>
      <c r="Z55" s="359"/>
      <c r="AA55" s="360"/>
      <c r="AB55" s="359"/>
      <c r="AC55" s="360"/>
      <c r="AD55" s="408"/>
    </row>
    <row r="56" spans="1:30" x14ac:dyDescent="0.55000000000000004">
      <c r="A56" s="361" t="s">
        <v>84</v>
      </c>
      <c r="B56" s="358"/>
      <c r="C56" s="362">
        <f>C60-C59</f>
        <v>7853</v>
      </c>
      <c r="D56" s="363"/>
      <c r="E56" s="333">
        <f>E60-E58-E59</f>
        <v>90789</v>
      </c>
      <c r="F56" s="363"/>
      <c r="G56" s="362">
        <f>G32</f>
        <v>12590</v>
      </c>
      <c r="H56" s="363"/>
      <c r="I56" s="334">
        <f>I32</f>
        <v>98180</v>
      </c>
      <c r="L56" s="361" t="s">
        <v>84</v>
      </c>
      <c r="M56" s="358"/>
      <c r="N56" s="384">
        <v>9038</v>
      </c>
      <c r="O56" s="363"/>
      <c r="P56" s="334">
        <v>52779</v>
      </c>
      <c r="Q56" s="363"/>
      <c r="R56" s="334">
        <v>11030</v>
      </c>
      <c r="S56" s="363"/>
      <c r="T56" s="334">
        <v>56415</v>
      </c>
      <c r="V56" s="361" t="s">
        <v>84</v>
      </c>
      <c r="W56" s="358"/>
      <c r="X56" s="384">
        <f>C56-N56</f>
        <v>-1185</v>
      </c>
      <c r="Y56" s="334"/>
      <c r="Z56" s="384"/>
      <c r="AA56" s="334"/>
      <c r="AB56" s="384">
        <f t="shared" ref="AB56:AB58" si="2">G56-R56</f>
        <v>1560</v>
      </c>
      <c r="AC56" s="363"/>
      <c r="AD56" s="404"/>
    </row>
    <row r="57" spans="1:30" x14ac:dyDescent="0.55000000000000004">
      <c r="A57" s="361" t="s">
        <v>159</v>
      </c>
      <c r="B57" s="358"/>
      <c r="C57" s="334"/>
      <c r="D57" s="363"/>
      <c r="E57" s="334"/>
      <c r="F57" s="363"/>
      <c r="G57" s="334"/>
      <c r="H57" s="363"/>
      <c r="I57" s="334"/>
      <c r="L57" s="361" t="s">
        <v>159</v>
      </c>
      <c r="M57" s="358"/>
      <c r="N57" s="363"/>
      <c r="O57" s="363"/>
      <c r="P57" s="334"/>
      <c r="Q57" s="363"/>
      <c r="R57" s="334"/>
      <c r="S57" s="363"/>
      <c r="T57" s="334"/>
      <c r="V57" s="361" t="s">
        <v>159</v>
      </c>
      <c r="W57" s="358"/>
      <c r="X57" s="384">
        <f t="shared" ref="X57:X60" si="3">C57-N57</f>
        <v>0</v>
      </c>
      <c r="Y57" s="334"/>
      <c r="Z57" s="384"/>
      <c r="AA57" s="334"/>
      <c r="AB57" s="363">
        <f t="shared" si="2"/>
        <v>0</v>
      </c>
      <c r="AC57" s="363"/>
      <c r="AD57" s="404"/>
    </row>
    <row r="58" spans="1:30" x14ac:dyDescent="0.55000000000000004">
      <c r="A58" s="361" t="s">
        <v>160</v>
      </c>
      <c r="B58" s="358">
        <v>7</v>
      </c>
      <c r="C58" s="364">
        <v>0</v>
      </c>
      <c r="D58" s="363"/>
      <c r="E58" s="364">
        <v>954</v>
      </c>
      <c r="F58" s="363"/>
      <c r="G58" s="363">
        <v>0</v>
      </c>
      <c r="H58" s="363"/>
      <c r="I58" s="363">
        <v>0</v>
      </c>
      <c r="L58" s="361" t="s">
        <v>160</v>
      </c>
      <c r="M58" s="358">
        <v>7</v>
      </c>
      <c r="N58" s="363">
        <v>0</v>
      </c>
      <c r="O58" s="363"/>
      <c r="P58" s="364">
        <v>2829</v>
      </c>
      <c r="Q58" s="363"/>
      <c r="R58" s="334">
        <v>0</v>
      </c>
      <c r="S58" s="363"/>
      <c r="T58" s="363">
        <v>0</v>
      </c>
      <c r="V58" s="361" t="s">
        <v>160</v>
      </c>
      <c r="W58" s="358">
        <v>7</v>
      </c>
      <c r="X58" s="384">
        <f t="shared" si="3"/>
        <v>0</v>
      </c>
      <c r="Y58" s="334"/>
      <c r="Z58" s="384"/>
      <c r="AA58" s="334"/>
      <c r="AB58" s="363">
        <f t="shared" si="2"/>
        <v>0</v>
      </c>
      <c r="AC58" s="363"/>
      <c r="AD58" s="409"/>
    </row>
    <row r="59" spans="1:30" x14ac:dyDescent="0.55000000000000004">
      <c r="A59" s="361" t="s">
        <v>85</v>
      </c>
      <c r="B59" s="358"/>
      <c r="C59" s="335">
        <v>-502</v>
      </c>
      <c r="D59" s="363"/>
      <c r="E59" s="335">
        <v>-4467</v>
      </c>
      <c r="F59" s="363"/>
      <c r="G59" s="365">
        <v>0</v>
      </c>
      <c r="H59" s="363"/>
      <c r="I59" s="365">
        <v>0</v>
      </c>
      <c r="L59" s="361" t="s">
        <v>85</v>
      </c>
      <c r="M59" s="358"/>
      <c r="N59" s="384">
        <v>-137</v>
      </c>
      <c r="O59" s="363"/>
      <c r="P59" s="334">
        <v>-1206</v>
      </c>
      <c r="Q59" s="363"/>
      <c r="R59" s="336">
        <v>0</v>
      </c>
      <c r="S59" s="363"/>
      <c r="T59" s="365">
        <v>0</v>
      </c>
      <c r="V59" s="361" t="s">
        <v>85</v>
      </c>
      <c r="W59" s="358"/>
      <c r="X59" s="384">
        <f>C59-N59</f>
        <v>-365</v>
      </c>
      <c r="Y59" s="334"/>
      <c r="Z59" s="384"/>
      <c r="AA59" s="334"/>
      <c r="AB59" s="384">
        <f t="shared" ref="AB59" si="4">G59-R59</f>
        <v>0</v>
      </c>
      <c r="AC59" s="363"/>
      <c r="AD59" s="409"/>
    </row>
    <row r="60" spans="1:30" ht="22.8" thickBot="1" x14ac:dyDescent="0.65">
      <c r="A60" s="345" t="s">
        <v>74</v>
      </c>
      <c r="B60" s="366"/>
      <c r="C60" s="367">
        <f>C32</f>
        <v>7351</v>
      </c>
      <c r="D60" s="368"/>
      <c r="E60" s="367">
        <f>E32</f>
        <v>87276</v>
      </c>
      <c r="F60" s="368"/>
      <c r="G60" s="367">
        <f>SUM(G56:G59)</f>
        <v>12590</v>
      </c>
      <c r="H60" s="368"/>
      <c r="I60" s="367">
        <f>SUM(I56:I59)</f>
        <v>98180</v>
      </c>
      <c r="L60" s="345" t="s">
        <v>74</v>
      </c>
      <c r="M60" s="366"/>
      <c r="N60" s="367">
        <v>8901</v>
      </c>
      <c r="O60" s="368"/>
      <c r="P60" s="367">
        <v>54402</v>
      </c>
      <c r="Q60" s="368"/>
      <c r="R60" s="367">
        <v>11030</v>
      </c>
      <c r="S60" s="368"/>
      <c r="T60" s="367">
        <v>56415</v>
      </c>
      <c r="V60" s="345" t="s">
        <v>74</v>
      </c>
      <c r="W60" s="366"/>
      <c r="X60" s="384">
        <f t="shared" si="3"/>
        <v>-1550</v>
      </c>
      <c r="Y60" s="368"/>
      <c r="Z60" s="367"/>
      <c r="AA60" s="368"/>
      <c r="AB60" s="367">
        <v>11030</v>
      </c>
      <c r="AC60" s="368"/>
      <c r="AD60" s="410"/>
    </row>
    <row r="61" spans="1:30" ht="22.8" thickTop="1" x14ac:dyDescent="0.6">
      <c r="A61" s="345"/>
      <c r="B61" s="366"/>
      <c r="C61" s="369"/>
      <c r="D61" s="369"/>
      <c r="E61" s="369"/>
      <c r="F61" s="369"/>
      <c r="G61" s="369"/>
      <c r="H61" s="369"/>
      <c r="I61" s="369"/>
      <c r="L61" s="345"/>
      <c r="M61" s="366"/>
      <c r="N61" s="369"/>
      <c r="O61" s="369"/>
      <c r="P61" s="369"/>
      <c r="Q61" s="369"/>
      <c r="R61" s="369"/>
      <c r="S61" s="369"/>
      <c r="T61" s="369"/>
      <c r="V61" s="345"/>
      <c r="W61" s="366"/>
      <c r="X61" s="369"/>
      <c r="Y61" s="369"/>
      <c r="Z61" s="369"/>
      <c r="AA61" s="369"/>
      <c r="AB61" s="369"/>
      <c r="AC61" s="369"/>
      <c r="AD61" s="411"/>
    </row>
    <row r="62" spans="1:30" ht="22.2" x14ac:dyDescent="0.6">
      <c r="A62" s="345" t="s">
        <v>192</v>
      </c>
      <c r="B62" s="358"/>
      <c r="C62" s="370"/>
      <c r="D62" s="370"/>
      <c r="E62" s="370"/>
      <c r="F62" s="370"/>
      <c r="G62" s="370"/>
      <c r="H62" s="370"/>
      <c r="I62" s="370"/>
      <c r="L62" s="345" t="s">
        <v>192</v>
      </c>
      <c r="M62" s="358"/>
      <c r="N62" s="370"/>
      <c r="O62" s="370"/>
      <c r="P62" s="370"/>
      <c r="Q62" s="370"/>
      <c r="R62" s="370"/>
      <c r="S62" s="370"/>
      <c r="T62" s="370"/>
      <c r="V62" s="345" t="s">
        <v>192</v>
      </c>
      <c r="W62" s="358"/>
      <c r="X62" s="370"/>
      <c r="Y62" s="370"/>
      <c r="Z62" s="370"/>
      <c r="AA62" s="370"/>
      <c r="AB62" s="370"/>
      <c r="AC62" s="370"/>
      <c r="AD62" s="412"/>
    </row>
    <row r="63" spans="1:30" x14ac:dyDescent="0.55000000000000004">
      <c r="A63" s="361" t="s">
        <v>84</v>
      </c>
      <c r="B63" s="358"/>
      <c r="C63" s="334">
        <f>C67-C66</f>
        <v>11115</v>
      </c>
      <c r="D63" s="363"/>
      <c r="E63" s="334">
        <f>E67-E66-E65</f>
        <v>91073</v>
      </c>
      <c r="F63" s="363"/>
      <c r="G63" s="334">
        <f>G44</f>
        <v>15228</v>
      </c>
      <c r="H63" s="363"/>
      <c r="I63" s="334">
        <f>I44</f>
        <v>98464</v>
      </c>
      <c r="L63" s="361" t="s">
        <v>84</v>
      </c>
      <c r="M63" s="358"/>
      <c r="N63" s="384">
        <v>12329</v>
      </c>
      <c r="O63" s="363"/>
      <c r="P63" s="334">
        <v>52779</v>
      </c>
      <c r="Q63" s="363"/>
      <c r="R63" s="334">
        <v>13668</v>
      </c>
      <c r="S63" s="363"/>
      <c r="T63" s="334">
        <v>56415</v>
      </c>
      <c r="V63" s="361" t="s">
        <v>84</v>
      </c>
      <c r="W63" s="358"/>
      <c r="X63" s="384">
        <f>C63-N63</f>
        <v>-1214</v>
      </c>
      <c r="Y63" s="334"/>
      <c r="Z63" s="384"/>
      <c r="AA63" s="334"/>
      <c r="AB63" s="384">
        <f t="shared" ref="AB63" si="5">G63-R63</f>
        <v>1560</v>
      </c>
      <c r="AC63" s="349">
        <f t="shared" ref="AC63" si="6">H63-S63</f>
        <v>0</v>
      </c>
      <c r="AD63" s="404"/>
    </row>
    <row r="64" spans="1:30" x14ac:dyDescent="0.55000000000000004">
      <c r="A64" s="361" t="s">
        <v>159</v>
      </c>
      <c r="B64" s="358"/>
      <c r="C64" s="334"/>
      <c r="D64" s="363"/>
      <c r="E64" s="334"/>
      <c r="F64" s="363"/>
      <c r="G64" s="334"/>
      <c r="H64" s="363"/>
      <c r="I64" s="334"/>
      <c r="L64" s="361" t="s">
        <v>159</v>
      </c>
      <c r="M64" s="358"/>
      <c r="N64" s="363"/>
      <c r="O64" s="363"/>
      <c r="P64" s="334"/>
      <c r="Q64" s="363"/>
      <c r="R64" s="334"/>
      <c r="S64" s="363"/>
      <c r="T64" s="334"/>
      <c r="V64" s="361" t="s">
        <v>159</v>
      </c>
      <c r="W64" s="358"/>
      <c r="X64" s="384">
        <f t="shared" ref="X64:X66" si="7">C64-N64</f>
        <v>0</v>
      </c>
      <c r="Y64" s="334"/>
      <c r="Z64" s="384"/>
      <c r="AA64" s="334"/>
      <c r="AB64" s="384">
        <f t="shared" ref="AB64:AB66" si="8">G64-R64</f>
        <v>0</v>
      </c>
      <c r="AC64" s="363"/>
      <c r="AD64" s="404"/>
    </row>
    <row r="65" spans="1:30" x14ac:dyDescent="0.55000000000000004">
      <c r="A65" s="361" t="s">
        <v>160</v>
      </c>
      <c r="B65" s="358">
        <v>7</v>
      </c>
      <c r="C65" s="364">
        <v>0</v>
      </c>
      <c r="D65" s="363"/>
      <c r="E65" s="364">
        <v>954</v>
      </c>
      <c r="F65" s="363"/>
      <c r="G65" s="363">
        <v>0</v>
      </c>
      <c r="H65" s="363"/>
      <c r="I65" s="363">
        <v>0</v>
      </c>
      <c r="L65" s="361" t="s">
        <v>160</v>
      </c>
      <c r="M65" s="358">
        <v>7</v>
      </c>
      <c r="N65" s="363">
        <v>0</v>
      </c>
      <c r="O65" s="363"/>
      <c r="P65" s="364">
        <v>2829</v>
      </c>
      <c r="Q65" s="363"/>
      <c r="R65" s="334">
        <v>0</v>
      </c>
      <c r="S65" s="363"/>
      <c r="T65" s="363">
        <v>0</v>
      </c>
      <c r="V65" s="361" t="s">
        <v>160</v>
      </c>
      <c r="W65" s="358">
        <v>7</v>
      </c>
      <c r="X65" s="384">
        <f t="shared" si="7"/>
        <v>0</v>
      </c>
      <c r="Y65" s="334"/>
      <c r="Z65" s="384"/>
      <c r="AA65" s="334"/>
      <c r="AB65" s="384">
        <f t="shared" si="8"/>
        <v>0</v>
      </c>
      <c r="AC65" s="363"/>
      <c r="AD65" s="409"/>
    </row>
    <row r="66" spans="1:30" x14ac:dyDescent="0.55000000000000004">
      <c r="A66" s="361" t="s">
        <v>85</v>
      </c>
      <c r="B66" s="358"/>
      <c r="C66" s="335">
        <v>-473</v>
      </c>
      <c r="D66" s="363"/>
      <c r="E66" s="334">
        <v>-4467</v>
      </c>
      <c r="F66" s="363"/>
      <c r="G66" s="365">
        <v>0</v>
      </c>
      <c r="H66" s="363"/>
      <c r="I66" s="365">
        <v>0</v>
      </c>
      <c r="L66" s="361" t="s">
        <v>85</v>
      </c>
      <c r="M66" s="358"/>
      <c r="N66" s="386">
        <v>-137</v>
      </c>
      <c r="O66" s="363"/>
      <c r="P66" s="334">
        <v>-1206</v>
      </c>
      <c r="Q66" s="363"/>
      <c r="R66" s="336">
        <v>0</v>
      </c>
      <c r="S66" s="363"/>
      <c r="T66" s="365">
        <v>0</v>
      </c>
      <c r="V66" s="361" t="s">
        <v>85</v>
      </c>
      <c r="W66" s="358"/>
      <c r="X66" s="384">
        <f t="shared" si="7"/>
        <v>-336</v>
      </c>
      <c r="Y66" s="334"/>
      <c r="Z66" s="384"/>
      <c r="AA66" s="334"/>
      <c r="AB66" s="384">
        <f t="shared" si="8"/>
        <v>0</v>
      </c>
      <c r="AC66" s="363"/>
      <c r="AD66" s="409"/>
    </row>
    <row r="67" spans="1:30" ht="22.8" thickBot="1" x14ac:dyDescent="0.65">
      <c r="A67" s="345" t="s">
        <v>139</v>
      </c>
      <c r="B67" s="366"/>
      <c r="C67" s="367">
        <f>C44</f>
        <v>10642</v>
      </c>
      <c r="D67" s="368"/>
      <c r="E67" s="367">
        <f>E44</f>
        <v>87560</v>
      </c>
      <c r="F67" s="368"/>
      <c r="G67" s="367">
        <f>SUM(G63:G66)</f>
        <v>15228</v>
      </c>
      <c r="H67" s="368"/>
      <c r="I67" s="367">
        <f>SUM(I63:I66)</f>
        <v>98464</v>
      </c>
      <c r="L67" s="345" t="s">
        <v>139</v>
      </c>
      <c r="M67" s="366"/>
      <c r="N67" s="367">
        <v>12192</v>
      </c>
      <c r="O67" s="368"/>
      <c r="P67" s="367">
        <v>54402</v>
      </c>
      <c r="Q67" s="368"/>
      <c r="R67" s="367">
        <v>13668</v>
      </c>
      <c r="S67" s="368"/>
      <c r="T67" s="367">
        <v>56415</v>
      </c>
      <c r="V67" s="345" t="s">
        <v>139</v>
      </c>
      <c r="W67" s="366"/>
      <c r="X67" s="367">
        <f t="shared" ref="X67" si="9">C67-N67</f>
        <v>-1550</v>
      </c>
      <c r="Y67" s="334"/>
      <c r="Z67" s="384"/>
      <c r="AA67" s="334"/>
      <c r="AB67" s="367">
        <f t="shared" ref="AB67" si="10">G67-R67</f>
        <v>1560</v>
      </c>
      <c r="AC67" s="368"/>
      <c r="AD67" s="410"/>
    </row>
    <row r="68" spans="1:30" ht="22.8" thickTop="1" x14ac:dyDescent="0.6">
      <c r="A68" s="352"/>
      <c r="B68" s="358"/>
      <c r="C68" s="371"/>
      <c r="D68" s="371"/>
      <c r="E68" s="371"/>
      <c r="F68" s="371"/>
      <c r="G68" s="371"/>
      <c r="H68" s="371"/>
      <c r="I68" s="371"/>
      <c r="L68" s="352"/>
      <c r="M68" s="358"/>
      <c r="N68" s="371"/>
      <c r="O68" s="371"/>
      <c r="P68" s="371"/>
      <c r="Q68" s="371"/>
      <c r="R68" s="371"/>
      <c r="S68" s="371"/>
      <c r="T68" s="371"/>
      <c r="V68" s="352"/>
      <c r="W68" s="358"/>
      <c r="X68" s="371"/>
      <c r="Y68" s="371"/>
      <c r="Z68" s="371"/>
      <c r="AA68" s="371"/>
      <c r="AB68" s="371"/>
      <c r="AC68" s="371"/>
      <c r="AD68" s="413"/>
    </row>
    <row r="69" spans="1:30" ht="22.8" thickBot="1" x14ac:dyDescent="0.65">
      <c r="A69" s="352" t="s">
        <v>141</v>
      </c>
      <c r="B69" s="358">
        <v>13</v>
      </c>
      <c r="C69" s="372">
        <f>C56/C90</f>
        <v>8.8436407601184125E-3</v>
      </c>
      <c r="D69" s="373"/>
      <c r="E69" s="372">
        <f>E56/E90</f>
        <v>0.10938433734939759</v>
      </c>
      <c r="F69" s="373"/>
      <c r="G69" s="372">
        <f>G56/G90</f>
        <v>1.4178204147445667E-2</v>
      </c>
      <c r="H69" s="373"/>
      <c r="I69" s="372">
        <f>I56/I90</f>
        <v>0.11828915662650602</v>
      </c>
      <c r="L69" s="352" t="s">
        <v>141</v>
      </c>
      <c r="M69" s="358">
        <v>13</v>
      </c>
      <c r="N69" s="372">
        <v>1.0178126217999519E-2</v>
      </c>
      <c r="O69" s="373"/>
      <c r="P69" s="372">
        <v>6.3589156626506022E-2</v>
      </c>
      <c r="Q69" s="373"/>
      <c r="R69" s="372">
        <v>1.2421413164918642E-2</v>
      </c>
      <c r="S69" s="373"/>
      <c r="T69" s="372">
        <v>6.796987951807229E-2</v>
      </c>
      <c r="V69" s="352" t="s">
        <v>141</v>
      </c>
      <c r="W69" s="358">
        <v>13</v>
      </c>
      <c r="X69" s="372"/>
      <c r="Y69" s="334"/>
      <c r="Z69" s="384"/>
      <c r="AA69" s="334"/>
      <c r="AB69" s="372"/>
      <c r="AC69" s="373"/>
      <c r="AD69" s="414"/>
    </row>
    <row r="70" spans="1:30" ht="22.8" thickTop="1" x14ac:dyDescent="0.6">
      <c r="A70" s="352"/>
      <c r="B70" s="358"/>
      <c r="C70" s="373"/>
      <c r="D70" s="373"/>
      <c r="E70" s="373"/>
      <c r="F70" s="373"/>
      <c r="G70" s="373"/>
      <c r="H70" s="373"/>
      <c r="I70" s="373"/>
      <c r="L70" s="352"/>
      <c r="M70" s="358"/>
      <c r="N70" s="373"/>
      <c r="O70" s="373"/>
      <c r="P70" s="373"/>
      <c r="Q70" s="373"/>
      <c r="R70" s="373"/>
      <c r="S70" s="373"/>
      <c r="T70" s="373"/>
      <c r="V70" s="352"/>
      <c r="W70" s="358"/>
      <c r="X70" s="373"/>
      <c r="Y70" s="373"/>
      <c r="Z70" s="373"/>
      <c r="AA70" s="373"/>
      <c r="AB70" s="373"/>
      <c r="AC70" s="373"/>
      <c r="AD70" s="414"/>
    </row>
    <row r="71" spans="1:30" x14ac:dyDescent="0.55000000000000004">
      <c r="C71" s="374">
        <f>C67-C44</f>
        <v>0</v>
      </c>
      <c r="D71" s="374">
        <f t="shared" ref="D71:F71" si="11">D67-D44</f>
        <v>0</v>
      </c>
      <c r="E71" s="374">
        <f>E67-E44</f>
        <v>0</v>
      </c>
      <c r="F71" s="374">
        <f t="shared" si="11"/>
        <v>0</v>
      </c>
      <c r="G71" s="374">
        <f>G67-G44</f>
        <v>0</v>
      </c>
      <c r="H71" s="374"/>
      <c r="I71" s="374">
        <f>I67-I44</f>
        <v>0</v>
      </c>
      <c r="N71" s="374">
        <v>0</v>
      </c>
      <c r="R71" s="374">
        <v>0</v>
      </c>
      <c r="X71" s="374">
        <v>0</v>
      </c>
      <c r="AB71" s="374">
        <v>0</v>
      </c>
    </row>
    <row r="73" spans="1:30" x14ac:dyDescent="0.55000000000000004">
      <c r="C73" s="376">
        <v>43465</v>
      </c>
      <c r="E73" s="376">
        <v>43100</v>
      </c>
      <c r="G73" s="376">
        <v>43465</v>
      </c>
      <c r="I73" s="376">
        <v>43100</v>
      </c>
      <c r="N73" s="376">
        <v>43465</v>
      </c>
      <c r="P73" s="376">
        <v>43100</v>
      </c>
      <c r="R73" s="376">
        <v>43465</v>
      </c>
      <c r="T73" s="376">
        <v>43100</v>
      </c>
      <c r="X73" s="376">
        <v>43465</v>
      </c>
      <c r="Z73" s="376"/>
      <c r="AB73" s="376">
        <v>43465</v>
      </c>
      <c r="AD73" s="416"/>
    </row>
    <row r="74" spans="1:30" x14ac:dyDescent="0.55000000000000004">
      <c r="A74" s="377" t="s">
        <v>89</v>
      </c>
      <c r="B74" s="378">
        <v>6800000</v>
      </c>
      <c r="C74" s="378">
        <f>B74</f>
        <v>6800000</v>
      </c>
      <c r="D74" s="378"/>
      <c r="E74" s="378"/>
      <c r="F74" s="378"/>
      <c r="G74" s="378">
        <f>B74</f>
        <v>6800000</v>
      </c>
      <c r="L74" s="377" t="s">
        <v>89</v>
      </c>
      <c r="M74" s="388">
        <v>6800000</v>
      </c>
      <c r="N74" s="378">
        <v>6800000</v>
      </c>
      <c r="O74" s="378"/>
      <c r="P74" s="378"/>
      <c r="Q74" s="378"/>
      <c r="R74" s="378">
        <v>6800000</v>
      </c>
      <c r="V74" s="377" t="s">
        <v>89</v>
      </c>
      <c r="W74" s="388">
        <v>6800000</v>
      </c>
      <c r="X74" s="378">
        <v>6800000</v>
      </c>
      <c r="Y74" s="378"/>
      <c r="Z74" s="378"/>
      <c r="AA74" s="378"/>
      <c r="AB74" s="378">
        <v>6800000</v>
      </c>
    </row>
    <row r="75" spans="1:30" x14ac:dyDescent="0.55000000000000004">
      <c r="A75" s="379">
        <v>43153</v>
      </c>
      <c r="B75" s="378">
        <v>1500000</v>
      </c>
      <c r="C75" s="378">
        <f>G75</f>
        <v>1286301</v>
      </c>
      <c r="D75" s="378"/>
      <c r="E75" s="378"/>
      <c r="F75" s="378"/>
      <c r="G75" s="378">
        <f>ROUND(B75*(G73-A75+1)/(365),0)</f>
        <v>1286301</v>
      </c>
      <c r="L75" s="379">
        <v>43153</v>
      </c>
      <c r="M75" s="388">
        <v>1500000</v>
      </c>
      <c r="N75" s="378">
        <v>1286301</v>
      </c>
      <c r="O75" s="378"/>
      <c r="P75" s="378"/>
      <c r="Q75" s="378"/>
      <c r="R75" s="378">
        <v>1286301</v>
      </c>
      <c r="V75" s="379">
        <v>43153</v>
      </c>
      <c r="W75" s="388">
        <v>1500000</v>
      </c>
      <c r="X75" s="378">
        <v>1286301</v>
      </c>
      <c r="Y75" s="378"/>
      <c r="Z75" s="378"/>
      <c r="AA75" s="378"/>
      <c r="AB75" s="378">
        <v>1286301</v>
      </c>
    </row>
    <row r="76" spans="1:30" x14ac:dyDescent="0.55000000000000004">
      <c r="A76" s="379">
        <v>43291</v>
      </c>
      <c r="B76" s="378">
        <v>430000</v>
      </c>
      <c r="C76" s="378">
        <f>G76</f>
        <v>206164</v>
      </c>
      <c r="D76" s="378"/>
      <c r="E76" s="378"/>
      <c r="F76" s="378"/>
      <c r="G76" s="378">
        <f>ROUND(B76*(G73-A76+1)/(365),0)</f>
        <v>206164</v>
      </c>
      <c r="L76" s="379">
        <v>43291</v>
      </c>
      <c r="M76" s="388">
        <v>430000</v>
      </c>
      <c r="N76" s="378">
        <v>206164</v>
      </c>
      <c r="O76" s="378"/>
      <c r="P76" s="378"/>
      <c r="Q76" s="378"/>
      <c r="R76" s="378">
        <v>206164</v>
      </c>
      <c r="V76" s="379">
        <v>43291</v>
      </c>
      <c r="W76" s="388">
        <v>430000</v>
      </c>
      <c r="X76" s="378">
        <v>206164</v>
      </c>
      <c r="Y76" s="378"/>
      <c r="Z76" s="378"/>
      <c r="AA76" s="378"/>
      <c r="AB76" s="378">
        <v>206164</v>
      </c>
    </row>
    <row r="77" spans="1:30" x14ac:dyDescent="0.55000000000000004">
      <c r="A77" s="379">
        <v>43459</v>
      </c>
      <c r="B77" s="378">
        <v>149827</v>
      </c>
      <c r="C77" s="378">
        <f>G77</f>
        <v>2873</v>
      </c>
      <c r="D77" s="378"/>
      <c r="E77" s="378"/>
      <c r="F77" s="378"/>
      <c r="G77" s="378">
        <f>ROUND(B77*(G73-A77+1)/(365),0)</f>
        <v>2873</v>
      </c>
      <c r="L77" s="379">
        <v>43459</v>
      </c>
      <c r="M77" s="388">
        <v>149827</v>
      </c>
      <c r="N77" s="378">
        <v>2873</v>
      </c>
      <c r="O77" s="378"/>
      <c r="P77" s="378"/>
      <c r="Q77" s="378"/>
      <c r="R77" s="378">
        <v>2873</v>
      </c>
      <c r="V77" s="379">
        <v>43459</v>
      </c>
      <c r="W77" s="388">
        <v>149827</v>
      </c>
      <c r="X77" s="378">
        <v>2873</v>
      </c>
      <c r="Y77" s="378"/>
      <c r="Z77" s="378"/>
      <c r="AA77" s="378"/>
      <c r="AB77" s="378">
        <v>2873</v>
      </c>
    </row>
    <row r="78" spans="1:30" ht="22.2" thickBot="1" x14ac:dyDescent="0.6">
      <c r="A78" s="377" t="s">
        <v>149</v>
      </c>
      <c r="B78" s="378"/>
      <c r="C78" s="380">
        <f>SUM(C74:C77)</f>
        <v>8295338</v>
      </c>
      <c r="D78" s="378"/>
      <c r="E78" s="378"/>
      <c r="F78" s="378"/>
      <c r="G78" s="380">
        <f>SUM(G74:G77)</f>
        <v>8295338</v>
      </c>
      <c r="L78" s="377" t="s">
        <v>149</v>
      </c>
      <c r="M78" s="388"/>
      <c r="N78" s="380">
        <v>8295338</v>
      </c>
      <c r="O78" s="378"/>
      <c r="P78" s="378"/>
      <c r="Q78" s="378"/>
      <c r="R78" s="380">
        <v>8295338</v>
      </c>
      <c r="V78" s="377" t="s">
        <v>149</v>
      </c>
      <c r="W78" s="388"/>
      <c r="X78" s="380">
        <v>8295338</v>
      </c>
      <c r="Y78" s="378"/>
      <c r="Z78" s="378"/>
      <c r="AA78" s="378"/>
      <c r="AB78" s="380">
        <v>8295338</v>
      </c>
    </row>
    <row r="79" spans="1:30" ht="22.2" thickTop="1" x14ac:dyDescent="0.55000000000000004"/>
    <row r="81" spans="1:30" x14ac:dyDescent="0.55000000000000004">
      <c r="A81" s="377" t="s">
        <v>89</v>
      </c>
      <c r="B81" s="378"/>
      <c r="E81" s="378">
        <v>2000000</v>
      </c>
      <c r="I81" s="378">
        <v>2000000</v>
      </c>
      <c r="L81" s="377" t="s">
        <v>89</v>
      </c>
      <c r="M81" s="388"/>
      <c r="P81" s="378">
        <v>2000000</v>
      </c>
      <c r="T81" s="378">
        <v>2000000</v>
      </c>
      <c r="V81" s="377" t="s">
        <v>89</v>
      </c>
      <c r="W81" s="388"/>
      <c r="Z81" s="378"/>
      <c r="AD81" s="417"/>
    </row>
    <row r="82" spans="1:30" x14ac:dyDescent="0.55000000000000004">
      <c r="A82" s="379">
        <v>43010</v>
      </c>
      <c r="B82" s="378">
        <v>4800000</v>
      </c>
      <c r="E82" s="378">
        <f>I82</f>
        <v>1196712</v>
      </c>
      <c r="G82" s="378"/>
      <c r="I82" s="378">
        <f>ROUND(B82*(I73-A82+1)/(365),0)</f>
        <v>1196712</v>
      </c>
      <c r="L82" s="389">
        <v>43010</v>
      </c>
      <c r="M82" s="388">
        <v>4800000</v>
      </c>
      <c r="P82" s="378">
        <v>1196712</v>
      </c>
      <c r="R82" s="378"/>
      <c r="T82" s="378">
        <v>1196712</v>
      </c>
      <c r="V82" s="389">
        <v>43010</v>
      </c>
      <c r="W82" s="388">
        <v>4800000</v>
      </c>
      <c r="Z82" s="378"/>
      <c r="AD82" s="417"/>
    </row>
    <row r="83" spans="1:30" ht="22.2" thickBot="1" x14ac:dyDescent="0.6">
      <c r="A83" s="377" t="s">
        <v>149</v>
      </c>
      <c r="B83" s="378"/>
      <c r="E83" s="380">
        <f>SUM(E81:E82)</f>
        <v>3196712</v>
      </c>
      <c r="G83" s="374">
        <f>E63/E83</f>
        <v>2.8489585549151753E-2</v>
      </c>
      <c r="I83" s="380">
        <f>SUM(I81:I82)</f>
        <v>3196712</v>
      </c>
      <c r="L83" s="377" t="s">
        <v>149</v>
      </c>
      <c r="M83" s="388"/>
      <c r="P83" s="380">
        <v>3196712</v>
      </c>
      <c r="R83" s="374">
        <v>1.6510401937991286E-2</v>
      </c>
      <c r="T83" s="380">
        <v>3196712</v>
      </c>
      <c r="V83" s="377" t="s">
        <v>149</v>
      </c>
      <c r="W83" s="388"/>
      <c r="Z83" s="380"/>
      <c r="AB83" s="374">
        <v>1.6510401937991286E-2</v>
      </c>
      <c r="AD83" s="417"/>
    </row>
    <row r="84" spans="1:30" ht="22.2" thickTop="1" x14ac:dyDescent="0.55000000000000004"/>
    <row r="90" spans="1:30" x14ac:dyDescent="0.55000000000000004">
      <c r="C90" s="381">
        <v>887982.7</v>
      </c>
      <c r="E90" s="378">
        <v>830000</v>
      </c>
      <c r="G90" s="381">
        <v>887982.7</v>
      </c>
      <c r="I90" s="378">
        <v>830000</v>
      </c>
      <c r="R90" s="381">
        <v>887982700</v>
      </c>
      <c r="T90" s="382" t="s">
        <v>193</v>
      </c>
      <c r="AB90" s="374">
        <v>887982700</v>
      </c>
      <c r="AD90" s="418"/>
    </row>
    <row r="91" spans="1:30" x14ac:dyDescent="0.55000000000000004">
      <c r="G91" s="382" t="s">
        <v>193</v>
      </c>
    </row>
    <row r="92" spans="1:30" x14ac:dyDescent="0.55000000000000004">
      <c r="G92" s="382"/>
      <c r="H92" s="382"/>
      <c r="I92" s="382"/>
      <c r="R92" s="382"/>
      <c r="S92" s="382"/>
      <c r="T92" s="382"/>
      <c r="AC92" s="382"/>
      <c r="AD92" s="418"/>
    </row>
    <row r="93" spans="1:30" x14ac:dyDescent="0.55000000000000004">
      <c r="G93" s="374">
        <v>45925532.995528579</v>
      </c>
      <c r="R93" s="374">
        <v>45925532.995528579</v>
      </c>
      <c r="AB93" s="374">
        <v>45925532.995528579</v>
      </c>
    </row>
    <row r="94" spans="1:30" x14ac:dyDescent="0.55000000000000004">
      <c r="G94" s="374">
        <f>G90</f>
        <v>887982.7</v>
      </c>
      <c r="R94" s="374">
        <v>887982700</v>
      </c>
      <c r="AB94" s="374">
        <v>887982700</v>
      </c>
    </row>
    <row r="95" spans="1:30" x14ac:dyDescent="0.55000000000000004">
      <c r="G95" s="374">
        <f>G94/G93</f>
        <v>1.9335272605033371E-2</v>
      </c>
      <c r="R95" s="374">
        <v>19.335272605033374</v>
      </c>
      <c r="AB95" s="374">
        <v>19.335272605033374</v>
      </c>
    </row>
    <row r="96" spans="1:30" x14ac:dyDescent="0.55000000000000004">
      <c r="L96" s="390" t="s">
        <v>195</v>
      </c>
      <c r="N96" s="381">
        <v>887982.7</v>
      </c>
      <c r="P96" s="378">
        <v>830000</v>
      </c>
      <c r="R96" s="381">
        <v>887982.7</v>
      </c>
      <c r="T96" s="378">
        <v>830000</v>
      </c>
      <c r="V96" s="390" t="s">
        <v>195</v>
      </c>
      <c r="X96" s="381">
        <v>887982.7</v>
      </c>
      <c r="Z96" s="378"/>
      <c r="AB96" s="381">
        <v>887982.7</v>
      </c>
      <c r="AD96" s="417"/>
    </row>
  </sheetData>
  <mergeCells count="20">
    <mergeCell ref="C54:I54"/>
    <mergeCell ref="C10:I10"/>
    <mergeCell ref="C49:E49"/>
    <mergeCell ref="G49:I49"/>
    <mergeCell ref="C50:E50"/>
    <mergeCell ref="G50:I50"/>
    <mergeCell ref="C51:E51"/>
    <mergeCell ref="G51:I51"/>
    <mergeCell ref="N7:P7"/>
    <mergeCell ref="R7:T7"/>
    <mergeCell ref="C6:E6"/>
    <mergeCell ref="G6:I6"/>
    <mergeCell ref="C7:E7"/>
    <mergeCell ref="G7:I7"/>
    <mergeCell ref="C5:E5"/>
    <mergeCell ref="G5:I5"/>
    <mergeCell ref="N5:P5"/>
    <mergeCell ref="R5:T5"/>
    <mergeCell ref="N6:P6"/>
    <mergeCell ref="R6:T6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Q332"/>
  <sheetViews>
    <sheetView topLeftCell="B85" workbookViewId="0">
      <selection activeCell="D92" sqref="D92"/>
    </sheetView>
  </sheetViews>
  <sheetFormatPr defaultRowHeight="21.6" x14ac:dyDescent="0.55000000000000004"/>
  <cols>
    <col min="1" max="1" width="49" style="1" customWidth="1"/>
    <col min="2" max="2" width="9.875" style="6" customWidth="1"/>
    <col min="3" max="3" width="15.25" style="145" customWidth="1"/>
    <col min="4" max="4" width="15.25" style="281" customWidth="1"/>
    <col min="5" max="5" width="15.25" style="252" customWidth="1"/>
    <col min="6" max="6" width="1.625" style="49" customWidth="1"/>
    <col min="7" max="7" width="15.25" style="49" customWidth="1"/>
    <col min="8" max="8" width="14.375" style="291" customWidth="1"/>
    <col min="9" max="9" width="16.125" style="252" customWidth="1"/>
    <col min="10" max="10" width="1.625" style="69" customWidth="1"/>
    <col min="11" max="11" width="15.25" style="49" customWidth="1"/>
    <col min="12" max="12" width="15.25" style="281" customWidth="1"/>
    <col min="13" max="13" width="15.25" style="252" customWidth="1"/>
    <col min="14" max="14" width="1.625" style="49" customWidth="1"/>
    <col min="15" max="15" width="14.75" style="49" customWidth="1"/>
    <col min="16" max="16" width="8" style="266" bestFit="1" customWidth="1"/>
    <col min="17" max="17" width="9.125" style="241"/>
  </cols>
  <sheetData>
    <row r="1" spans="1:17" ht="23.4" x14ac:dyDescent="0.6">
      <c r="A1" s="549" t="s">
        <v>0</v>
      </c>
      <c r="B1" s="549"/>
      <c r="C1" s="549"/>
      <c r="D1" s="549"/>
      <c r="E1" s="549"/>
      <c r="F1" s="549"/>
      <c r="G1" s="549"/>
      <c r="H1" s="549"/>
      <c r="I1" s="549"/>
      <c r="J1" s="549"/>
      <c r="K1" s="161"/>
      <c r="L1" s="292"/>
      <c r="M1" s="259"/>
      <c r="N1" s="161"/>
      <c r="O1" s="161"/>
    </row>
    <row r="2" spans="1:17" ht="23.4" x14ac:dyDescent="0.6">
      <c r="A2" s="549" t="s">
        <v>1</v>
      </c>
      <c r="B2" s="549"/>
      <c r="C2" s="549"/>
      <c r="D2" s="549"/>
      <c r="E2" s="549"/>
      <c r="F2" s="549"/>
      <c r="G2" s="549"/>
      <c r="H2" s="549"/>
      <c r="I2" s="549"/>
      <c r="J2" s="549"/>
      <c r="K2" s="161"/>
      <c r="L2" s="292"/>
      <c r="M2" s="259"/>
      <c r="N2" s="161"/>
      <c r="O2" s="161"/>
    </row>
    <row r="3" spans="1:17" ht="23.4" x14ac:dyDescent="0.6">
      <c r="A3" s="161"/>
      <c r="B3" s="2"/>
      <c r="C3" s="1"/>
      <c r="D3" s="262"/>
      <c r="E3" s="237"/>
      <c r="F3" s="1"/>
      <c r="G3" s="1"/>
      <c r="H3" s="282"/>
      <c r="I3" s="237"/>
      <c r="J3" s="1"/>
      <c r="K3" s="1"/>
      <c r="L3" s="262"/>
      <c r="M3" s="237"/>
      <c r="N3" s="1"/>
      <c r="O3" s="1"/>
    </row>
    <row r="4" spans="1:17" ht="23.4" x14ac:dyDescent="0.6">
      <c r="A4" s="161"/>
      <c r="B4" s="4"/>
      <c r="C4" s="547" t="s">
        <v>2</v>
      </c>
      <c r="D4" s="547"/>
      <c r="E4" s="547"/>
      <c r="F4" s="547"/>
      <c r="G4" s="547"/>
      <c r="H4" s="547"/>
      <c r="I4" s="547"/>
      <c r="J4" s="5"/>
      <c r="K4"/>
      <c r="L4" s="266"/>
      <c r="M4" s="241"/>
      <c r="N4"/>
      <c r="O4"/>
    </row>
    <row r="5" spans="1:17" x14ac:dyDescent="0.55000000000000004">
      <c r="C5" s="7" t="s">
        <v>144</v>
      </c>
      <c r="D5" s="263"/>
      <c r="E5" s="238"/>
      <c r="F5" s="7"/>
      <c r="G5" s="7" t="s">
        <v>4</v>
      </c>
      <c r="H5" s="283"/>
      <c r="I5" s="238"/>
      <c r="J5" s="8"/>
      <c r="K5" s="7" t="s">
        <v>144</v>
      </c>
      <c r="L5" s="263"/>
      <c r="M5" s="238"/>
      <c r="N5" s="7"/>
      <c r="O5" s="7" t="s">
        <v>4</v>
      </c>
    </row>
    <row r="6" spans="1:17" ht="23.4" x14ac:dyDescent="0.6">
      <c r="A6" s="9" t="s">
        <v>6</v>
      </c>
      <c r="B6" s="10" t="s">
        <v>7</v>
      </c>
      <c r="C6" s="11">
        <v>2561</v>
      </c>
      <c r="D6" s="264"/>
      <c r="E6" s="239"/>
      <c r="F6" s="11"/>
      <c r="G6" s="11">
        <v>2560</v>
      </c>
      <c r="H6" s="284"/>
      <c r="I6" s="239"/>
      <c r="J6" s="8"/>
      <c r="K6" s="11">
        <v>2561</v>
      </c>
      <c r="L6" s="264"/>
      <c r="M6" s="239"/>
      <c r="N6" s="11"/>
      <c r="O6" s="11">
        <v>2560</v>
      </c>
    </row>
    <row r="7" spans="1:17" ht="23.4" x14ac:dyDescent="0.6">
      <c r="A7" s="9"/>
      <c r="B7" s="10"/>
      <c r="C7" s="14" t="s">
        <v>8</v>
      </c>
      <c r="D7" s="265"/>
      <c r="E7" s="240"/>
      <c r="F7" s="14"/>
      <c r="G7" s="14"/>
      <c r="H7" s="284"/>
      <c r="I7" s="240"/>
      <c r="J7" s="8"/>
      <c r="K7" s="14" t="s">
        <v>8</v>
      </c>
      <c r="L7" s="265"/>
      <c r="M7" s="240"/>
      <c r="N7" s="14"/>
      <c r="O7" s="14" t="s">
        <v>9</v>
      </c>
    </row>
    <row r="8" spans="1:17" x14ac:dyDescent="0.55000000000000004">
      <c r="C8"/>
      <c r="D8" s="266"/>
      <c r="E8" s="241"/>
      <c r="F8"/>
      <c r="G8"/>
      <c r="H8" s="266"/>
      <c r="I8" s="241"/>
      <c r="J8"/>
      <c r="K8"/>
      <c r="L8" s="266"/>
      <c r="M8" s="241"/>
      <c r="N8"/>
      <c r="O8"/>
    </row>
    <row r="9" spans="1:17" ht="22.2" x14ac:dyDescent="0.6">
      <c r="A9" s="15" t="s">
        <v>11</v>
      </c>
      <c r="C9" s="16"/>
      <c r="D9" s="267"/>
      <c r="E9" s="242"/>
      <c r="F9" s="16"/>
      <c r="G9" s="16"/>
      <c r="H9" s="267"/>
      <c r="I9" s="242"/>
      <c r="J9" s="14"/>
      <c r="K9" s="16"/>
      <c r="L9" s="267"/>
      <c r="M9" s="242"/>
      <c r="N9" s="16"/>
      <c r="O9" s="16"/>
    </row>
    <row r="10" spans="1:17" x14ac:dyDescent="0.55000000000000004">
      <c r="A10" s="17" t="s">
        <v>12</v>
      </c>
      <c r="B10" s="18"/>
      <c r="C10" s="19">
        <v>64500</v>
      </c>
      <c r="D10" s="268">
        <v>64500</v>
      </c>
      <c r="E10" s="243">
        <f>C10-D10</f>
        <v>0</v>
      </c>
      <c r="F10" s="19"/>
      <c r="G10" s="20">
        <v>129760</v>
      </c>
      <c r="H10" s="276">
        <v>129760</v>
      </c>
      <c r="I10" s="213">
        <f>G10-H10</f>
        <v>0</v>
      </c>
      <c r="J10" s="22"/>
      <c r="K10" s="19">
        <v>54227</v>
      </c>
      <c r="L10" s="268">
        <v>54227</v>
      </c>
      <c r="M10" s="243">
        <f>K10-L10</f>
        <v>0</v>
      </c>
      <c r="N10" s="20"/>
      <c r="O10" s="23">
        <v>115615</v>
      </c>
      <c r="P10" s="266">
        <v>115615</v>
      </c>
      <c r="Q10" s="295">
        <f>O10-P10</f>
        <v>0</v>
      </c>
    </row>
    <row r="11" spans="1:17" x14ac:dyDescent="0.55000000000000004">
      <c r="A11" s="24" t="s">
        <v>13</v>
      </c>
      <c r="B11" s="18">
        <v>6</v>
      </c>
      <c r="C11" s="19">
        <v>41794</v>
      </c>
      <c r="D11" s="268">
        <v>41794</v>
      </c>
      <c r="E11" s="243">
        <f t="shared" ref="E11:E29" si="0">C11-D11</f>
        <v>0</v>
      </c>
      <c r="F11" s="19"/>
      <c r="G11" s="20">
        <v>43176</v>
      </c>
      <c r="H11" s="276">
        <v>43176</v>
      </c>
      <c r="I11" s="213">
        <f t="shared" ref="I11:I16" si="1">G11-H11</f>
        <v>0</v>
      </c>
      <c r="J11" s="22"/>
      <c r="K11" s="19">
        <v>32292</v>
      </c>
      <c r="L11" s="268">
        <v>32292</v>
      </c>
      <c r="M11" s="243">
        <f t="shared" ref="M11:M17" si="2">K11-L11</f>
        <v>0</v>
      </c>
      <c r="N11" s="20"/>
      <c r="O11" s="20">
        <v>32811</v>
      </c>
      <c r="P11" s="266">
        <v>32811</v>
      </c>
      <c r="Q11" s="295">
        <f t="shared" ref="Q11:Q17" si="3">O11-P11</f>
        <v>0</v>
      </c>
    </row>
    <row r="12" spans="1:17" x14ac:dyDescent="0.55000000000000004">
      <c r="A12" s="24" t="s">
        <v>14</v>
      </c>
      <c r="B12" s="18">
        <v>7</v>
      </c>
      <c r="C12" s="19">
        <v>197921</v>
      </c>
      <c r="D12" s="268">
        <v>197921</v>
      </c>
      <c r="E12" s="243">
        <f t="shared" si="0"/>
        <v>0</v>
      </c>
      <c r="F12" s="19"/>
      <c r="G12" s="20">
        <v>165376</v>
      </c>
      <c r="H12" s="276">
        <v>165376</v>
      </c>
      <c r="I12" s="213">
        <f t="shared" si="1"/>
        <v>0</v>
      </c>
      <c r="J12" s="22"/>
      <c r="K12" s="19">
        <v>197921</v>
      </c>
      <c r="L12" s="268">
        <v>197921</v>
      </c>
      <c r="M12" s="243">
        <f t="shared" si="2"/>
        <v>0</v>
      </c>
      <c r="N12" s="20"/>
      <c r="O12" s="20">
        <v>165376</v>
      </c>
      <c r="P12" s="266">
        <v>165376</v>
      </c>
      <c r="Q12" s="295">
        <f t="shared" si="3"/>
        <v>0</v>
      </c>
    </row>
    <row r="13" spans="1:17" x14ac:dyDescent="0.55000000000000004">
      <c r="A13" s="25" t="s">
        <v>15</v>
      </c>
      <c r="B13" s="18">
        <v>5</v>
      </c>
      <c r="C13" s="26">
        <v>17828</v>
      </c>
      <c r="D13" s="269">
        <v>17828</v>
      </c>
      <c r="E13" s="243">
        <f t="shared" si="0"/>
        <v>0</v>
      </c>
      <c r="F13" s="26"/>
      <c r="G13" s="20">
        <v>35940</v>
      </c>
      <c r="H13" s="276">
        <v>35937</v>
      </c>
      <c r="I13" s="213">
        <f t="shared" si="1"/>
        <v>3</v>
      </c>
      <c r="J13" s="22"/>
      <c r="K13" s="19">
        <v>16387</v>
      </c>
      <c r="L13" s="268">
        <v>16387</v>
      </c>
      <c r="M13" s="243">
        <f t="shared" si="2"/>
        <v>0</v>
      </c>
      <c r="N13" s="20"/>
      <c r="O13" s="20">
        <v>32992</v>
      </c>
      <c r="P13" s="266">
        <v>32992</v>
      </c>
      <c r="Q13" s="295">
        <f t="shared" si="3"/>
        <v>0</v>
      </c>
    </row>
    <row r="14" spans="1:17" x14ac:dyDescent="0.55000000000000004">
      <c r="A14" s="25" t="s">
        <v>145</v>
      </c>
      <c r="B14" s="18"/>
      <c r="C14" s="20">
        <v>0</v>
      </c>
      <c r="D14" s="179">
        <v>0</v>
      </c>
      <c r="E14" s="243">
        <f t="shared" si="0"/>
        <v>0</v>
      </c>
      <c r="F14" s="26"/>
      <c r="G14" s="20">
        <v>0</v>
      </c>
      <c r="H14" s="276">
        <v>0</v>
      </c>
      <c r="I14" s="213">
        <f t="shared" si="1"/>
        <v>0</v>
      </c>
      <c r="J14" s="22"/>
      <c r="K14" s="19">
        <v>5600</v>
      </c>
      <c r="L14" s="268">
        <v>5600</v>
      </c>
      <c r="M14" s="243">
        <f t="shared" si="2"/>
        <v>0</v>
      </c>
      <c r="N14" s="20"/>
      <c r="O14" s="20">
        <v>0</v>
      </c>
      <c r="P14" s="266">
        <v>0</v>
      </c>
      <c r="Q14" s="295">
        <f t="shared" si="3"/>
        <v>0</v>
      </c>
    </row>
    <row r="15" spans="1:17" x14ac:dyDescent="0.55000000000000004">
      <c r="A15" s="24" t="s">
        <v>16</v>
      </c>
      <c r="B15" s="18"/>
      <c r="C15" s="26">
        <v>414868</v>
      </c>
      <c r="D15" s="179">
        <v>414868</v>
      </c>
      <c r="E15" s="243">
        <f t="shared" si="0"/>
        <v>0</v>
      </c>
      <c r="F15" s="27"/>
      <c r="G15" s="20">
        <v>350107</v>
      </c>
      <c r="H15" s="276">
        <v>350107</v>
      </c>
      <c r="I15" s="213">
        <f t="shared" si="1"/>
        <v>0</v>
      </c>
      <c r="J15" s="22"/>
      <c r="K15" s="19">
        <v>385120</v>
      </c>
      <c r="L15" s="268">
        <v>385120</v>
      </c>
      <c r="M15" s="243">
        <f t="shared" si="2"/>
        <v>0</v>
      </c>
      <c r="N15" s="20"/>
      <c r="O15" s="23">
        <v>333914</v>
      </c>
      <c r="P15" s="266">
        <v>333914</v>
      </c>
      <c r="Q15" s="295">
        <f t="shared" si="3"/>
        <v>0</v>
      </c>
    </row>
    <row r="16" spans="1:17" x14ac:dyDescent="0.55000000000000004">
      <c r="A16" s="25" t="s">
        <v>17</v>
      </c>
      <c r="B16" s="18"/>
      <c r="C16" s="19">
        <v>32019</v>
      </c>
      <c r="D16" s="268">
        <v>32019</v>
      </c>
      <c r="E16" s="243">
        <f t="shared" si="0"/>
        <v>0</v>
      </c>
      <c r="F16" s="19"/>
      <c r="G16" s="20">
        <v>10384</v>
      </c>
      <c r="H16" s="276">
        <v>10386</v>
      </c>
      <c r="I16" s="213">
        <f t="shared" si="1"/>
        <v>-2</v>
      </c>
      <c r="J16" s="22"/>
      <c r="K16" s="20">
        <v>24777</v>
      </c>
      <c r="L16" s="179">
        <v>24778</v>
      </c>
      <c r="M16" s="243">
        <f t="shared" si="2"/>
        <v>-1</v>
      </c>
      <c r="N16" s="20"/>
      <c r="O16" s="23">
        <v>8307</v>
      </c>
      <c r="P16" s="266">
        <v>8307</v>
      </c>
      <c r="Q16" s="295">
        <f t="shared" si="3"/>
        <v>0</v>
      </c>
    </row>
    <row r="17" spans="1:17" ht="22.2" x14ac:dyDescent="0.6">
      <c r="A17" s="28" t="s">
        <v>18</v>
      </c>
      <c r="B17" s="29"/>
      <c r="C17" s="30">
        <v>768930</v>
      </c>
      <c r="D17" s="187">
        <v>768930</v>
      </c>
      <c r="E17" s="243">
        <f t="shared" si="0"/>
        <v>0</v>
      </c>
      <c r="F17" s="31"/>
      <c r="G17" s="30">
        <v>734743</v>
      </c>
      <c r="H17" s="187">
        <v>734742</v>
      </c>
      <c r="I17" s="253">
        <v>0</v>
      </c>
      <c r="J17" s="32"/>
      <c r="K17" s="30">
        <v>716324</v>
      </c>
      <c r="L17" s="187">
        <v>716325</v>
      </c>
      <c r="M17" s="243">
        <f t="shared" si="2"/>
        <v>-1</v>
      </c>
      <c r="N17" s="31"/>
      <c r="O17" s="30">
        <v>689015</v>
      </c>
      <c r="P17" s="266">
        <v>689015</v>
      </c>
      <c r="Q17" s="295">
        <f t="shared" si="3"/>
        <v>0</v>
      </c>
    </row>
    <row r="18" spans="1:17" ht="22.2" x14ac:dyDescent="0.6">
      <c r="A18" s="28"/>
      <c r="B18" s="18"/>
      <c r="C18" s="148"/>
      <c r="D18" s="185"/>
      <c r="E18" s="243">
        <f t="shared" si="0"/>
        <v>0</v>
      </c>
      <c r="F18" s="148"/>
      <c r="G18" s="148"/>
      <c r="H18" s="185"/>
      <c r="I18" s="219"/>
      <c r="J18" s="34"/>
      <c r="K18" s="35"/>
      <c r="L18" s="278"/>
      <c r="M18" s="249"/>
      <c r="N18" s="35"/>
      <c r="O18" s="35"/>
    </row>
    <row r="19" spans="1:17" ht="22.2" x14ac:dyDescent="0.6">
      <c r="A19" s="15" t="s">
        <v>19</v>
      </c>
      <c r="B19" s="18"/>
      <c r="C19" s="148"/>
      <c r="D19" s="185"/>
      <c r="E19" s="243">
        <f t="shared" si="0"/>
        <v>0</v>
      </c>
      <c r="F19" s="148"/>
      <c r="G19" s="148"/>
      <c r="H19" s="185"/>
      <c r="I19" s="219"/>
      <c r="J19" s="34"/>
      <c r="K19" s="148"/>
      <c r="L19" s="185"/>
      <c r="M19" s="219"/>
      <c r="N19" s="148"/>
      <c r="O19" s="148"/>
    </row>
    <row r="20" spans="1:17" x14ac:dyDescent="0.55000000000000004">
      <c r="A20" s="37" t="s">
        <v>20</v>
      </c>
      <c r="B20" s="18">
        <v>7</v>
      </c>
      <c r="C20" s="38">
        <v>565146</v>
      </c>
      <c r="D20" s="270">
        <v>565146</v>
      </c>
      <c r="E20" s="243">
        <f t="shared" si="0"/>
        <v>0</v>
      </c>
      <c r="F20" s="38"/>
      <c r="G20" s="39">
        <v>554305</v>
      </c>
      <c r="H20" s="285">
        <v>554305</v>
      </c>
      <c r="I20" s="213">
        <f t="shared" ref="I20:I26" si="4">G20-H20</f>
        <v>0</v>
      </c>
      <c r="J20" s="38"/>
      <c r="K20" s="38">
        <v>565146</v>
      </c>
      <c r="L20" s="270">
        <v>565146</v>
      </c>
      <c r="M20" s="243">
        <f t="shared" ref="M20:M27" si="5">K20-L20</f>
        <v>0</v>
      </c>
      <c r="N20" s="38"/>
      <c r="O20" s="39">
        <v>554305</v>
      </c>
      <c r="P20" s="266">
        <v>554305</v>
      </c>
      <c r="Q20" s="295">
        <f t="shared" ref="Q20:Q27" si="6">O20-P20</f>
        <v>0</v>
      </c>
    </row>
    <row r="21" spans="1:17" x14ac:dyDescent="0.55000000000000004">
      <c r="A21" s="37" t="s">
        <v>21</v>
      </c>
      <c r="B21" s="18"/>
      <c r="C21" s="38">
        <v>2000</v>
      </c>
      <c r="D21" s="270">
        <v>2000</v>
      </c>
      <c r="E21" s="243">
        <f t="shared" si="0"/>
        <v>0</v>
      </c>
      <c r="F21" s="38"/>
      <c r="G21" s="39">
        <v>2000</v>
      </c>
      <c r="H21" s="285">
        <v>2000</v>
      </c>
      <c r="I21" s="213">
        <f t="shared" si="4"/>
        <v>0</v>
      </c>
      <c r="J21" s="38"/>
      <c r="K21" s="38">
        <v>2000</v>
      </c>
      <c r="L21" s="270">
        <v>2000</v>
      </c>
      <c r="M21" s="243">
        <f t="shared" si="5"/>
        <v>0</v>
      </c>
      <c r="N21" s="38"/>
      <c r="O21" s="39">
        <v>2000</v>
      </c>
      <c r="P21" s="266">
        <v>2000</v>
      </c>
      <c r="Q21" s="295">
        <f t="shared" si="6"/>
        <v>0</v>
      </c>
    </row>
    <row r="22" spans="1:17" x14ac:dyDescent="0.55000000000000004">
      <c r="A22" s="37" t="s">
        <v>22</v>
      </c>
      <c r="B22" s="18">
        <v>8</v>
      </c>
      <c r="C22" s="148">
        <v>0</v>
      </c>
      <c r="D22" s="185">
        <v>0</v>
      </c>
      <c r="E22" s="243">
        <f t="shared" si="0"/>
        <v>0</v>
      </c>
      <c r="F22" s="148"/>
      <c r="G22" s="148">
        <v>0</v>
      </c>
      <c r="H22" s="185">
        <v>0</v>
      </c>
      <c r="I22" s="213">
        <f t="shared" si="4"/>
        <v>0</v>
      </c>
      <c r="J22" s="39"/>
      <c r="K22" s="39">
        <v>167500</v>
      </c>
      <c r="L22" s="186">
        <v>167500</v>
      </c>
      <c r="M22" s="243">
        <f t="shared" si="5"/>
        <v>0</v>
      </c>
      <c r="N22" s="39"/>
      <c r="O22" s="39">
        <v>13000</v>
      </c>
      <c r="P22" s="266">
        <v>13000</v>
      </c>
      <c r="Q22" s="295">
        <f t="shared" si="6"/>
        <v>0</v>
      </c>
    </row>
    <row r="23" spans="1:17" x14ac:dyDescent="0.55000000000000004">
      <c r="A23" s="37" t="s">
        <v>23</v>
      </c>
      <c r="B23" s="18">
        <v>9</v>
      </c>
      <c r="C23" s="148">
        <v>279270</v>
      </c>
      <c r="D23" s="185">
        <v>279270</v>
      </c>
      <c r="E23" s="243">
        <f t="shared" si="0"/>
        <v>0</v>
      </c>
      <c r="F23" s="148"/>
      <c r="G23" s="148">
        <v>205107</v>
      </c>
      <c r="H23" s="185">
        <v>205107</v>
      </c>
      <c r="I23" s="213">
        <f t="shared" si="4"/>
        <v>0</v>
      </c>
      <c r="J23" s="39"/>
      <c r="K23" s="39">
        <v>209015</v>
      </c>
      <c r="L23" s="186">
        <v>209015</v>
      </c>
      <c r="M23" s="243">
        <f t="shared" si="5"/>
        <v>0</v>
      </c>
      <c r="N23" s="39"/>
      <c r="O23" s="39">
        <v>182437</v>
      </c>
      <c r="P23" s="266">
        <v>182437</v>
      </c>
      <c r="Q23" s="295">
        <f t="shared" si="6"/>
        <v>0</v>
      </c>
    </row>
    <row r="24" spans="1:17" x14ac:dyDescent="0.55000000000000004">
      <c r="A24" s="37" t="s">
        <v>24</v>
      </c>
      <c r="B24" s="18"/>
      <c r="C24" s="148">
        <v>49893</v>
      </c>
      <c r="D24" s="185">
        <v>49893</v>
      </c>
      <c r="E24" s="243">
        <f t="shared" si="0"/>
        <v>0</v>
      </c>
      <c r="F24" s="148"/>
      <c r="G24" s="39">
        <v>8200</v>
      </c>
      <c r="H24" s="185">
        <v>8200</v>
      </c>
      <c r="I24" s="213">
        <f t="shared" si="4"/>
        <v>0</v>
      </c>
      <c r="J24" s="39"/>
      <c r="K24" s="39">
        <v>11692</v>
      </c>
      <c r="L24" s="186">
        <v>11692</v>
      </c>
      <c r="M24" s="243">
        <f t="shared" si="5"/>
        <v>0</v>
      </c>
      <c r="N24" s="39"/>
      <c r="O24" s="39">
        <v>7615</v>
      </c>
      <c r="P24" s="266">
        <v>7615</v>
      </c>
      <c r="Q24" s="295">
        <f t="shared" si="6"/>
        <v>0</v>
      </c>
    </row>
    <row r="25" spans="1:17" x14ac:dyDescent="0.55000000000000004">
      <c r="A25" s="37" t="s">
        <v>25</v>
      </c>
      <c r="B25" s="18" t="s">
        <v>130</v>
      </c>
      <c r="C25" s="148">
        <v>68091</v>
      </c>
      <c r="D25" s="185">
        <v>68091</v>
      </c>
      <c r="E25" s="243">
        <f t="shared" si="0"/>
        <v>0</v>
      </c>
      <c r="F25" s="148"/>
      <c r="G25" s="40">
        <v>73462</v>
      </c>
      <c r="H25" s="185">
        <v>73462</v>
      </c>
      <c r="I25" s="213">
        <f t="shared" si="4"/>
        <v>0</v>
      </c>
      <c r="J25" s="39"/>
      <c r="K25" s="39">
        <v>61259</v>
      </c>
      <c r="L25" s="186">
        <v>61259</v>
      </c>
      <c r="M25" s="243">
        <f t="shared" si="5"/>
        <v>0</v>
      </c>
      <c r="N25" s="39"/>
      <c r="O25" s="40">
        <v>70326</v>
      </c>
      <c r="P25" s="266">
        <v>70326</v>
      </c>
      <c r="Q25" s="295">
        <f t="shared" si="6"/>
        <v>0</v>
      </c>
    </row>
    <row r="26" spans="1:17" x14ac:dyDescent="0.55000000000000004">
      <c r="A26" s="25" t="s">
        <v>26</v>
      </c>
      <c r="B26" s="18"/>
      <c r="C26" s="149">
        <v>11338</v>
      </c>
      <c r="D26" s="189">
        <v>11338</v>
      </c>
      <c r="E26" s="243">
        <f t="shared" si="0"/>
        <v>0</v>
      </c>
      <c r="F26" s="149"/>
      <c r="G26" s="149">
        <v>5401</v>
      </c>
      <c r="H26" s="189">
        <v>5402</v>
      </c>
      <c r="I26" s="213">
        <f t="shared" si="4"/>
        <v>-1</v>
      </c>
      <c r="J26" s="39"/>
      <c r="K26" s="39">
        <v>3669</v>
      </c>
      <c r="L26" s="186">
        <v>3669</v>
      </c>
      <c r="M26" s="243">
        <f t="shared" si="5"/>
        <v>0</v>
      </c>
      <c r="N26" s="39"/>
      <c r="O26" s="39">
        <v>4420</v>
      </c>
      <c r="P26" s="266">
        <v>4420</v>
      </c>
      <c r="Q26" s="295">
        <f t="shared" si="6"/>
        <v>0</v>
      </c>
    </row>
    <row r="27" spans="1:17" ht="22.2" x14ac:dyDescent="0.6">
      <c r="A27" s="28" t="s">
        <v>27</v>
      </c>
      <c r="B27" s="41"/>
      <c r="C27" s="42">
        <v>975738</v>
      </c>
      <c r="D27" s="188">
        <v>975738</v>
      </c>
      <c r="E27" s="243">
        <f t="shared" si="0"/>
        <v>0</v>
      </c>
      <c r="F27" s="150"/>
      <c r="G27" s="42">
        <v>848475</v>
      </c>
      <c r="H27" s="188">
        <v>848476</v>
      </c>
      <c r="I27" s="254">
        <v>0</v>
      </c>
      <c r="J27" s="150"/>
      <c r="K27" s="42">
        <v>1020281</v>
      </c>
      <c r="L27" s="188">
        <v>1020281</v>
      </c>
      <c r="M27" s="243">
        <f t="shared" si="5"/>
        <v>0</v>
      </c>
      <c r="N27" s="150"/>
      <c r="O27" s="42">
        <v>834103</v>
      </c>
      <c r="P27" s="266">
        <v>834103</v>
      </c>
      <c r="Q27" s="295">
        <f t="shared" si="6"/>
        <v>0</v>
      </c>
    </row>
    <row r="28" spans="1:17" x14ac:dyDescent="0.55000000000000004">
      <c r="C28" s="148"/>
      <c r="D28" s="185"/>
      <c r="E28" s="243">
        <f t="shared" si="0"/>
        <v>0</v>
      </c>
      <c r="F28" s="148"/>
      <c r="G28" s="148"/>
      <c r="H28" s="185"/>
      <c r="I28" s="219"/>
      <c r="J28" s="34"/>
      <c r="K28" s="148"/>
      <c r="L28" s="185"/>
      <c r="M28" s="219"/>
      <c r="N28" s="148"/>
      <c r="O28" s="148"/>
    </row>
    <row r="29" spans="1:17" ht="22.8" thickBot="1" x14ac:dyDescent="0.65">
      <c r="A29" s="28" t="s">
        <v>28</v>
      </c>
      <c r="B29" s="41"/>
      <c r="C29" s="43">
        <v>1744668</v>
      </c>
      <c r="D29" s="187">
        <v>1744668</v>
      </c>
      <c r="E29" s="243">
        <f t="shared" si="0"/>
        <v>0</v>
      </c>
      <c r="F29" s="31"/>
      <c r="G29" s="43">
        <v>1583218</v>
      </c>
      <c r="H29" s="187">
        <v>1583218</v>
      </c>
      <c r="I29" s="255">
        <v>0</v>
      </c>
      <c r="J29" s="32"/>
      <c r="K29" s="43">
        <v>1736605</v>
      </c>
      <c r="L29" s="187">
        <v>1736606</v>
      </c>
      <c r="M29" s="221"/>
      <c r="N29" s="31"/>
      <c r="O29" s="43">
        <v>1523118</v>
      </c>
      <c r="P29" s="266">
        <v>1523118</v>
      </c>
      <c r="Q29" s="295">
        <f>O29-P29</f>
        <v>0</v>
      </c>
    </row>
    <row r="30" spans="1:17" ht="22.8" thickTop="1" x14ac:dyDescent="0.6">
      <c r="A30" s="28"/>
      <c r="B30" s="41"/>
      <c r="C30" s="44"/>
      <c r="D30" s="271"/>
      <c r="E30" s="244"/>
      <c r="F30" s="44"/>
      <c r="G30" s="44"/>
      <c r="H30" s="271"/>
      <c r="I30" s="244"/>
      <c r="J30" s="13"/>
      <c r="K30" s="44"/>
      <c r="L30" s="271"/>
      <c r="M30" s="244"/>
      <c r="N30" s="44"/>
      <c r="O30" s="44"/>
    </row>
    <row r="31" spans="1:17" ht="23.4" x14ac:dyDescent="0.6">
      <c r="A31" s="549" t="s">
        <v>0</v>
      </c>
      <c r="B31" s="549"/>
      <c r="C31" s="549"/>
      <c r="D31" s="549"/>
      <c r="E31" s="549"/>
      <c r="F31" s="549"/>
      <c r="G31" s="549"/>
      <c r="H31" s="549"/>
      <c r="I31" s="549"/>
      <c r="J31" s="549"/>
      <c r="K31" s="161"/>
      <c r="L31" s="292"/>
      <c r="M31" s="259"/>
      <c r="N31" s="161"/>
      <c r="O31" s="161"/>
    </row>
    <row r="32" spans="1:17" ht="23.4" x14ac:dyDescent="0.6">
      <c r="A32" s="549" t="s">
        <v>1</v>
      </c>
      <c r="B32" s="549"/>
      <c r="C32" s="549"/>
      <c r="D32" s="549"/>
      <c r="E32" s="549"/>
      <c r="F32" s="549"/>
      <c r="G32" s="549"/>
      <c r="H32" s="549"/>
      <c r="I32" s="549"/>
      <c r="J32" s="549"/>
      <c r="K32" s="161"/>
      <c r="L32" s="292"/>
      <c r="M32" s="259"/>
      <c r="N32" s="161"/>
      <c r="O32" s="161"/>
    </row>
    <row r="33" spans="1:17" x14ac:dyDescent="0.55000000000000004">
      <c r="C33" s="45"/>
      <c r="D33" s="272"/>
      <c r="E33" s="245"/>
      <c r="F33" s="45"/>
      <c r="G33" s="45"/>
      <c r="H33" s="272"/>
      <c r="I33" s="245"/>
      <c r="J33" s="46"/>
      <c r="K33" s="45"/>
      <c r="L33" s="272"/>
      <c r="M33" s="245"/>
      <c r="N33" s="45"/>
      <c r="O33" s="45"/>
    </row>
    <row r="34" spans="1:17" ht="23.4" x14ac:dyDescent="0.6">
      <c r="A34" s="161"/>
      <c r="B34" s="41"/>
      <c r="C34" s="547" t="s">
        <v>2</v>
      </c>
      <c r="D34" s="547"/>
      <c r="E34" s="547"/>
      <c r="F34" s="547"/>
      <c r="G34" s="547"/>
      <c r="H34" s="547"/>
      <c r="I34" s="547"/>
      <c r="J34" s="5"/>
      <c r="K34"/>
      <c r="L34" s="266"/>
      <c r="M34" s="241"/>
      <c r="N34"/>
      <c r="O34"/>
    </row>
    <row r="35" spans="1:17" x14ac:dyDescent="0.55000000000000004">
      <c r="C35" s="7" t="s">
        <v>144</v>
      </c>
      <c r="D35" s="263"/>
      <c r="E35" s="238"/>
      <c r="F35" s="7"/>
      <c r="G35" s="7" t="s">
        <v>4</v>
      </c>
      <c r="H35" s="283"/>
      <c r="I35" s="238" t="s">
        <v>5</v>
      </c>
      <c r="J35" s="8"/>
      <c r="K35" s="7" t="s">
        <v>144</v>
      </c>
      <c r="L35" s="263"/>
      <c r="M35" s="238"/>
      <c r="N35" s="7"/>
      <c r="O35" s="7" t="s">
        <v>4</v>
      </c>
    </row>
    <row r="36" spans="1:17" ht="23.4" x14ac:dyDescent="0.6">
      <c r="A36" s="9" t="s">
        <v>29</v>
      </c>
      <c r="B36" s="10" t="s">
        <v>7</v>
      </c>
      <c r="C36" s="11">
        <v>2561</v>
      </c>
      <c r="D36" s="264"/>
      <c r="E36" s="239"/>
      <c r="F36" s="11"/>
      <c r="G36" s="11">
        <v>2560</v>
      </c>
      <c r="H36" s="284"/>
      <c r="I36" s="239">
        <v>2560</v>
      </c>
      <c r="J36" s="8"/>
      <c r="K36" s="11">
        <v>2561</v>
      </c>
      <c r="L36" s="264"/>
      <c r="M36" s="239"/>
      <c r="N36" s="11"/>
      <c r="O36" s="11">
        <v>2560</v>
      </c>
    </row>
    <row r="37" spans="1:17" ht="23.4" x14ac:dyDescent="0.6">
      <c r="A37" s="9"/>
      <c r="B37" s="10"/>
      <c r="C37" s="14" t="s">
        <v>8</v>
      </c>
      <c r="D37" s="265"/>
      <c r="E37" s="240"/>
      <c r="F37" s="14"/>
      <c r="G37" s="14"/>
      <c r="H37" s="284"/>
      <c r="I37" s="240" t="s">
        <v>8</v>
      </c>
      <c r="J37" s="8"/>
      <c r="K37" s="14" t="s">
        <v>8</v>
      </c>
      <c r="L37" s="265"/>
      <c r="M37" s="240"/>
      <c r="N37" s="14"/>
      <c r="O37" s="14" t="s">
        <v>9</v>
      </c>
    </row>
    <row r="38" spans="1:17" ht="23.4" x14ac:dyDescent="0.6">
      <c r="A38" s="161"/>
      <c r="C38"/>
      <c r="D38" s="266"/>
      <c r="E38" s="241"/>
      <c r="F38"/>
      <c r="G38"/>
      <c r="H38" s="266"/>
      <c r="I38" s="241"/>
      <c r="J38"/>
      <c r="K38"/>
      <c r="L38" s="266"/>
      <c r="M38" s="241"/>
      <c r="N38"/>
      <c r="O38"/>
    </row>
    <row r="39" spans="1:17" ht="22.2" x14ac:dyDescent="0.6">
      <c r="A39" s="15" t="s">
        <v>30</v>
      </c>
      <c r="C39" s="16"/>
      <c r="D39" s="267"/>
      <c r="E39" s="242"/>
      <c r="F39" s="16"/>
      <c r="G39" s="16"/>
      <c r="H39" s="267"/>
      <c r="I39" s="242"/>
      <c r="J39" s="14"/>
      <c r="K39" s="16"/>
      <c r="L39" s="267"/>
      <c r="M39" s="242"/>
      <c r="N39" s="16"/>
      <c r="O39" s="16"/>
    </row>
    <row r="40" spans="1:17" x14ac:dyDescent="0.55000000000000004">
      <c r="A40" s="151" t="s">
        <v>31</v>
      </c>
      <c r="C40" s="22">
        <v>175706</v>
      </c>
      <c r="D40" s="177">
        <v>175706</v>
      </c>
      <c r="E40" s="243">
        <f t="shared" ref="E40:E58" si="7">C40-D40</f>
        <v>0</v>
      </c>
      <c r="F40" s="47"/>
      <c r="G40" s="22">
        <v>246478</v>
      </c>
      <c r="H40" s="286">
        <v>246478</v>
      </c>
      <c r="I40" s="213">
        <f t="shared" ref="I40:I47" si="8">G40-H40</f>
        <v>0</v>
      </c>
      <c r="J40" s="27"/>
      <c r="K40" s="54">
        <v>148146</v>
      </c>
      <c r="L40" s="180">
        <v>148147</v>
      </c>
      <c r="M40" s="243">
        <f t="shared" ref="M40:M48" si="9">K40-L40</f>
        <v>-1</v>
      </c>
      <c r="N40" s="47"/>
      <c r="O40" s="22">
        <v>240886</v>
      </c>
      <c r="P40" s="266">
        <v>240886</v>
      </c>
      <c r="Q40" s="295">
        <f t="shared" ref="Q40:Q48" si="10">O40-P40</f>
        <v>0</v>
      </c>
    </row>
    <row r="41" spans="1:17" x14ac:dyDescent="0.55000000000000004">
      <c r="A41" s="25" t="s">
        <v>32</v>
      </c>
      <c r="B41" s="6">
        <v>5</v>
      </c>
      <c r="C41" s="152">
        <v>71599</v>
      </c>
      <c r="D41" s="273">
        <v>71599</v>
      </c>
      <c r="E41" s="243">
        <f t="shared" si="7"/>
        <v>0</v>
      </c>
      <c r="F41" s="152"/>
      <c r="G41" s="152">
        <v>55836</v>
      </c>
      <c r="H41" s="273">
        <v>55848</v>
      </c>
      <c r="I41" s="213">
        <f t="shared" si="8"/>
        <v>-12</v>
      </c>
      <c r="J41" s="22"/>
      <c r="K41" s="22">
        <v>59857</v>
      </c>
      <c r="L41" s="177">
        <v>59857</v>
      </c>
      <c r="M41" s="243">
        <f t="shared" si="9"/>
        <v>0</v>
      </c>
      <c r="N41" s="22"/>
      <c r="O41" s="22">
        <v>52753</v>
      </c>
      <c r="P41" s="266">
        <v>52753</v>
      </c>
      <c r="Q41" s="295">
        <f t="shared" si="10"/>
        <v>0</v>
      </c>
    </row>
    <row r="42" spans="1:17" x14ac:dyDescent="0.55000000000000004">
      <c r="A42" s="25" t="s">
        <v>146</v>
      </c>
      <c r="B42" s="18">
        <v>11</v>
      </c>
      <c r="C42" s="22">
        <v>50040</v>
      </c>
      <c r="D42" s="177">
        <v>50040</v>
      </c>
      <c r="E42" s="243">
        <f t="shared" si="7"/>
        <v>0</v>
      </c>
      <c r="F42" s="152"/>
      <c r="G42" s="152">
        <v>0</v>
      </c>
      <c r="H42" s="273">
        <v>0</v>
      </c>
      <c r="I42" s="213">
        <f t="shared" si="8"/>
        <v>0</v>
      </c>
      <c r="J42" s="22"/>
      <c r="K42" s="22">
        <v>50040</v>
      </c>
      <c r="L42" s="177">
        <v>50040</v>
      </c>
      <c r="M42" s="243">
        <f t="shared" si="9"/>
        <v>0</v>
      </c>
      <c r="N42" s="22"/>
      <c r="O42" s="22">
        <v>0</v>
      </c>
      <c r="P42" s="266">
        <v>0</v>
      </c>
      <c r="Q42" s="295">
        <f t="shared" si="10"/>
        <v>0</v>
      </c>
    </row>
    <row r="43" spans="1:17" x14ac:dyDescent="0.55000000000000004">
      <c r="A43" s="1" t="s">
        <v>33</v>
      </c>
      <c r="B43" s="6" t="s">
        <v>131</v>
      </c>
      <c r="C43" s="48">
        <v>0</v>
      </c>
      <c r="D43" s="274">
        <v>0</v>
      </c>
      <c r="E43" s="243">
        <f t="shared" si="7"/>
        <v>0</v>
      </c>
      <c r="F43" s="152"/>
      <c r="G43" s="22">
        <v>182746</v>
      </c>
      <c r="H43" s="177">
        <v>182745</v>
      </c>
      <c r="I43" s="213">
        <f t="shared" si="8"/>
        <v>1</v>
      </c>
      <c r="J43" s="22"/>
      <c r="K43" s="22">
        <v>25000</v>
      </c>
      <c r="L43" s="177">
        <v>25000</v>
      </c>
      <c r="M43" s="243">
        <f t="shared" si="9"/>
        <v>0</v>
      </c>
      <c r="N43" s="22"/>
      <c r="O43" s="22">
        <v>208746</v>
      </c>
      <c r="P43" s="266">
        <v>208746</v>
      </c>
      <c r="Q43" s="295">
        <f t="shared" si="10"/>
        <v>0</v>
      </c>
    </row>
    <row r="44" spans="1:17" x14ac:dyDescent="0.55000000000000004">
      <c r="A44" s="1" t="s">
        <v>34</v>
      </c>
      <c r="B44" s="18"/>
      <c r="C44" s="27"/>
      <c r="D44" s="275"/>
      <c r="E44" s="243">
        <f t="shared" si="7"/>
        <v>0</v>
      </c>
      <c r="F44" s="27"/>
      <c r="G44" s="27"/>
      <c r="H44" s="287"/>
      <c r="I44" s="213">
        <f t="shared" si="8"/>
        <v>0</v>
      </c>
      <c r="J44" s="27"/>
      <c r="K44" s="27"/>
      <c r="L44" s="275"/>
      <c r="M44" s="243">
        <f t="shared" si="9"/>
        <v>0</v>
      </c>
      <c r="N44" s="27"/>
      <c r="O44" s="27"/>
      <c r="Q44" s="295">
        <f t="shared" si="10"/>
        <v>0</v>
      </c>
    </row>
    <row r="45" spans="1:17" x14ac:dyDescent="0.55000000000000004">
      <c r="A45" s="50" t="s">
        <v>35</v>
      </c>
      <c r="B45" s="18">
        <v>11</v>
      </c>
      <c r="C45" s="21">
        <v>4692</v>
      </c>
      <c r="D45" s="276">
        <v>4692</v>
      </c>
      <c r="E45" s="243">
        <f t="shared" si="7"/>
        <v>0</v>
      </c>
      <c r="F45" s="21"/>
      <c r="G45" s="21">
        <v>4119</v>
      </c>
      <c r="H45" s="276">
        <v>4119</v>
      </c>
      <c r="I45" s="213">
        <f t="shared" si="8"/>
        <v>0</v>
      </c>
      <c r="J45" s="22"/>
      <c r="K45" s="22">
        <v>4414</v>
      </c>
      <c r="L45" s="177">
        <v>4414</v>
      </c>
      <c r="M45" s="243">
        <f t="shared" si="9"/>
        <v>0</v>
      </c>
      <c r="N45" s="22"/>
      <c r="O45" s="22">
        <v>4119</v>
      </c>
      <c r="P45" s="266">
        <v>4119</v>
      </c>
      <c r="Q45" s="295">
        <f t="shared" si="10"/>
        <v>0</v>
      </c>
    </row>
    <row r="46" spans="1:17" x14ac:dyDescent="0.55000000000000004">
      <c r="A46" s="151" t="s">
        <v>36</v>
      </c>
      <c r="C46" s="48">
        <v>17368</v>
      </c>
      <c r="D46" s="274">
        <v>17368</v>
      </c>
      <c r="E46" s="243">
        <f t="shared" si="7"/>
        <v>0</v>
      </c>
      <c r="F46" s="48"/>
      <c r="G46" s="48">
        <v>3188</v>
      </c>
      <c r="H46" s="273">
        <v>3188</v>
      </c>
      <c r="I46" s="213">
        <f t="shared" si="8"/>
        <v>0</v>
      </c>
      <c r="J46" s="22"/>
      <c r="K46" s="22">
        <v>17368</v>
      </c>
      <c r="L46" s="177">
        <v>17368</v>
      </c>
      <c r="M46" s="243">
        <f t="shared" si="9"/>
        <v>0</v>
      </c>
      <c r="N46" s="22"/>
      <c r="O46" s="22">
        <v>3188</v>
      </c>
      <c r="P46" s="266">
        <v>3188</v>
      </c>
      <c r="Q46" s="295">
        <f t="shared" si="10"/>
        <v>0</v>
      </c>
    </row>
    <row r="47" spans="1:17" x14ac:dyDescent="0.55000000000000004">
      <c r="A47" s="1" t="s">
        <v>37</v>
      </c>
      <c r="B47" s="18"/>
      <c r="C47" s="21">
        <v>7670</v>
      </c>
      <c r="D47" s="276">
        <v>4936</v>
      </c>
      <c r="E47" s="243">
        <f t="shared" si="7"/>
        <v>2734</v>
      </c>
      <c r="F47" s="21"/>
      <c r="G47" s="21">
        <v>5742</v>
      </c>
      <c r="H47" s="276">
        <v>5731</v>
      </c>
      <c r="I47" s="213">
        <f t="shared" si="8"/>
        <v>11</v>
      </c>
      <c r="J47" s="22"/>
      <c r="K47" s="22">
        <v>7478</v>
      </c>
      <c r="L47" s="177">
        <v>4744</v>
      </c>
      <c r="M47" s="243">
        <f t="shared" si="9"/>
        <v>2734</v>
      </c>
      <c r="N47" s="22"/>
      <c r="O47" s="22">
        <v>5072</v>
      </c>
      <c r="P47" s="266">
        <v>5072</v>
      </c>
      <c r="Q47" s="295">
        <f t="shared" si="10"/>
        <v>0</v>
      </c>
    </row>
    <row r="48" spans="1:17" ht="22.2" x14ac:dyDescent="0.6">
      <c r="A48" s="28" t="s">
        <v>38</v>
      </c>
      <c r="B48" s="41"/>
      <c r="C48" s="153">
        <v>327075</v>
      </c>
      <c r="D48" s="183">
        <v>324341</v>
      </c>
      <c r="E48" s="243">
        <f t="shared" si="7"/>
        <v>2734</v>
      </c>
      <c r="F48" s="51"/>
      <c r="G48" s="153">
        <v>498109</v>
      </c>
      <c r="H48" s="183">
        <v>498109</v>
      </c>
      <c r="I48" s="256">
        <v>0</v>
      </c>
      <c r="J48" s="52"/>
      <c r="K48" s="153">
        <v>312303</v>
      </c>
      <c r="L48" s="183">
        <v>309570</v>
      </c>
      <c r="M48" s="243">
        <f t="shared" si="9"/>
        <v>2733</v>
      </c>
      <c r="N48" s="51"/>
      <c r="O48" s="153">
        <v>514764</v>
      </c>
      <c r="P48" s="266">
        <v>514764</v>
      </c>
      <c r="Q48" s="295">
        <f t="shared" si="10"/>
        <v>0</v>
      </c>
    </row>
    <row r="49" spans="1:17" x14ac:dyDescent="0.55000000000000004">
      <c r="C49" s="48"/>
      <c r="D49" s="274"/>
      <c r="E49" s="243">
        <f t="shared" si="7"/>
        <v>0</v>
      </c>
      <c r="F49" s="48"/>
      <c r="G49" s="48"/>
      <c r="H49" s="274"/>
      <c r="I49" s="247"/>
      <c r="J49" s="53"/>
      <c r="K49" s="48"/>
      <c r="L49" s="274"/>
      <c r="M49" s="247"/>
      <c r="N49" s="48"/>
      <c r="O49" s="48"/>
    </row>
    <row r="50" spans="1:17" ht="22.2" x14ac:dyDescent="0.6">
      <c r="A50" s="15" t="s">
        <v>39</v>
      </c>
      <c r="B50" s="28"/>
      <c r="C50" s="51"/>
      <c r="D50" s="183"/>
      <c r="E50" s="243">
        <f t="shared" si="7"/>
        <v>0</v>
      </c>
      <c r="F50" s="51"/>
      <c r="G50" s="51"/>
      <c r="H50" s="183"/>
      <c r="I50" s="217"/>
      <c r="J50" s="51"/>
      <c r="K50" s="51"/>
      <c r="L50" s="183"/>
      <c r="M50" s="217"/>
      <c r="N50" s="51"/>
      <c r="O50" s="51"/>
    </row>
    <row r="51" spans="1:17" ht="22.2" x14ac:dyDescent="0.6">
      <c r="A51" s="151" t="s">
        <v>147</v>
      </c>
      <c r="B51" s="18">
        <v>11</v>
      </c>
      <c r="C51" s="22">
        <v>17219</v>
      </c>
      <c r="D51" s="177">
        <v>17219</v>
      </c>
      <c r="E51" s="243">
        <f t="shared" si="7"/>
        <v>0</v>
      </c>
      <c r="F51" s="152"/>
      <c r="G51" s="22">
        <v>0</v>
      </c>
      <c r="H51" s="183">
        <v>0</v>
      </c>
      <c r="I51" s="211"/>
      <c r="J51" s="22"/>
      <c r="K51" s="22">
        <v>17219</v>
      </c>
      <c r="L51" s="177">
        <v>17219</v>
      </c>
      <c r="M51" s="243">
        <f t="shared" ref="M51:M56" si="11">K51-L51</f>
        <v>0</v>
      </c>
      <c r="N51" s="22"/>
      <c r="O51" s="22">
        <v>0</v>
      </c>
      <c r="P51" s="266">
        <v>0</v>
      </c>
      <c r="Q51" s="295">
        <f t="shared" ref="Q51:Q58" si="12">O51-P51</f>
        <v>0</v>
      </c>
    </row>
    <row r="52" spans="1:17" ht="22.2" x14ac:dyDescent="0.6">
      <c r="A52" s="151" t="s">
        <v>34</v>
      </c>
      <c r="B52" s="18">
        <v>11</v>
      </c>
      <c r="C52" s="152">
        <v>5703</v>
      </c>
      <c r="D52" s="273">
        <v>5703</v>
      </c>
      <c r="E52" s="243">
        <f t="shared" si="7"/>
        <v>0</v>
      </c>
      <c r="F52" s="152"/>
      <c r="G52" s="22">
        <v>7479</v>
      </c>
      <c r="H52" s="183">
        <v>7479</v>
      </c>
      <c r="I52" s="213">
        <f>G52-H52</f>
        <v>0</v>
      </c>
      <c r="J52" s="22"/>
      <c r="K52" s="22">
        <v>4847</v>
      </c>
      <c r="L52" s="177">
        <v>4847</v>
      </c>
      <c r="M52" s="243">
        <f t="shared" si="11"/>
        <v>0</v>
      </c>
      <c r="N52" s="22"/>
      <c r="O52" s="22">
        <v>7479</v>
      </c>
      <c r="P52" s="266">
        <v>7479</v>
      </c>
      <c r="Q52" s="295">
        <f t="shared" si="12"/>
        <v>0</v>
      </c>
    </row>
    <row r="53" spans="1:17" x14ac:dyDescent="0.55000000000000004">
      <c r="A53" s="1" t="s">
        <v>111</v>
      </c>
      <c r="C53" s="152"/>
      <c r="D53" s="273"/>
      <c r="E53" s="243">
        <f t="shared" si="7"/>
        <v>0</v>
      </c>
      <c r="F53" s="152"/>
      <c r="G53" s="152"/>
      <c r="H53" s="273"/>
      <c r="I53" s="246"/>
      <c r="J53" s="22"/>
      <c r="K53" s="22"/>
      <c r="L53" s="177"/>
      <c r="M53" s="243">
        <f t="shared" si="11"/>
        <v>0</v>
      </c>
      <c r="N53" s="22"/>
      <c r="O53" s="22"/>
      <c r="Q53" s="295">
        <f t="shared" si="12"/>
        <v>0</v>
      </c>
    </row>
    <row r="54" spans="1:17" x14ac:dyDescent="0.55000000000000004">
      <c r="A54" s="1" t="s">
        <v>112</v>
      </c>
      <c r="C54" s="152">
        <v>5306</v>
      </c>
      <c r="D54" s="273">
        <v>5306</v>
      </c>
      <c r="E54" s="243">
        <f t="shared" si="7"/>
        <v>0</v>
      </c>
      <c r="F54" s="152"/>
      <c r="G54" s="22">
        <v>3671</v>
      </c>
      <c r="H54" s="273">
        <v>3671</v>
      </c>
      <c r="I54" s="213">
        <f>G54-H54</f>
        <v>0</v>
      </c>
      <c r="J54" s="22"/>
      <c r="K54" s="22">
        <v>3984</v>
      </c>
      <c r="L54" s="177">
        <v>3984</v>
      </c>
      <c r="M54" s="243">
        <f t="shared" si="11"/>
        <v>0</v>
      </c>
      <c r="N54" s="22"/>
      <c r="O54" s="22">
        <v>2820</v>
      </c>
      <c r="P54" s="266">
        <v>2820</v>
      </c>
      <c r="Q54" s="295">
        <f t="shared" si="12"/>
        <v>0</v>
      </c>
    </row>
    <row r="55" spans="1:17" x14ac:dyDescent="0.55000000000000004">
      <c r="A55" s="1" t="s">
        <v>40</v>
      </c>
      <c r="C55" s="152">
        <v>7291</v>
      </c>
      <c r="D55" s="273">
        <v>10024</v>
      </c>
      <c r="E55" s="243">
        <f t="shared" si="7"/>
        <v>-2733</v>
      </c>
      <c r="F55" s="152"/>
      <c r="G55" s="54">
        <v>8534</v>
      </c>
      <c r="H55" s="273">
        <v>8534</v>
      </c>
      <c r="I55" s="213">
        <f>G55-H55</f>
        <v>0</v>
      </c>
      <c r="J55" s="22"/>
      <c r="K55" s="22">
        <v>7148</v>
      </c>
      <c r="L55" s="177">
        <v>9882</v>
      </c>
      <c r="M55" s="243">
        <f t="shared" si="11"/>
        <v>-2734</v>
      </c>
      <c r="N55" s="22"/>
      <c r="O55" s="22">
        <v>8506</v>
      </c>
      <c r="P55" s="266">
        <v>8506</v>
      </c>
      <c r="Q55" s="295">
        <f t="shared" si="12"/>
        <v>0</v>
      </c>
    </row>
    <row r="56" spans="1:17" ht="22.2" x14ac:dyDescent="0.6">
      <c r="A56" s="28" t="s">
        <v>41</v>
      </c>
      <c r="B56" s="41"/>
      <c r="C56" s="153">
        <v>35519</v>
      </c>
      <c r="D56" s="183">
        <v>38252</v>
      </c>
      <c r="E56" s="243">
        <f t="shared" si="7"/>
        <v>-2733</v>
      </c>
      <c r="F56" s="51"/>
      <c r="G56" s="153">
        <v>19684</v>
      </c>
      <c r="H56" s="183">
        <v>19684</v>
      </c>
      <c r="I56" s="256">
        <v>0</v>
      </c>
      <c r="J56" s="52"/>
      <c r="K56" s="153">
        <v>33198</v>
      </c>
      <c r="L56" s="183">
        <v>35932</v>
      </c>
      <c r="M56" s="243">
        <f t="shared" si="11"/>
        <v>-2734</v>
      </c>
      <c r="N56" s="51"/>
      <c r="O56" s="153">
        <v>18805</v>
      </c>
      <c r="P56" s="266">
        <v>18805</v>
      </c>
      <c r="Q56" s="295">
        <f t="shared" si="12"/>
        <v>0</v>
      </c>
    </row>
    <row r="57" spans="1:17" ht="22.2" x14ac:dyDescent="0.6">
      <c r="A57" s="28"/>
      <c r="B57" s="41"/>
      <c r="C57" s="51"/>
      <c r="D57" s="183"/>
      <c r="E57" s="243">
        <f t="shared" si="7"/>
        <v>0</v>
      </c>
      <c r="F57" s="51"/>
      <c r="G57" s="51"/>
      <c r="H57" s="183"/>
      <c r="I57" s="217"/>
      <c r="J57" s="51"/>
      <c r="K57" s="51"/>
      <c r="L57" s="183"/>
      <c r="M57" s="217"/>
      <c r="N57" s="51"/>
      <c r="O57" s="51"/>
      <c r="Q57" s="295">
        <f t="shared" si="12"/>
        <v>0</v>
      </c>
    </row>
    <row r="58" spans="1:17" ht="22.2" x14ac:dyDescent="0.6">
      <c r="A58" s="28" t="s">
        <v>42</v>
      </c>
      <c r="B58" s="41"/>
      <c r="C58" s="55">
        <v>362594</v>
      </c>
      <c r="D58" s="183">
        <v>362593</v>
      </c>
      <c r="E58" s="243">
        <f t="shared" si="7"/>
        <v>1</v>
      </c>
      <c r="F58" s="51"/>
      <c r="G58" s="55">
        <v>517793</v>
      </c>
      <c r="H58" s="183">
        <v>517793</v>
      </c>
      <c r="I58" s="257">
        <v>0</v>
      </c>
      <c r="J58" s="52"/>
      <c r="K58" s="55">
        <v>345501</v>
      </c>
      <c r="L58" s="183">
        <v>345502</v>
      </c>
      <c r="M58" s="217"/>
      <c r="N58" s="51"/>
      <c r="O58" s="55">
        <v>533569</v>
      </c>
      <c r="P58" s="266">
        <v>533569</v>
      </c>
      <c r="Q58" s="295">
        <f t="shared" si="12"/>
        <v>0</v>
      </c>
    </row>
    <row r="59" spans="1:17" ht="22.2" x14ac:dyDescent="0.6">
      <c r="A59" s="28"/>
      <c r="B59" s="41"/>
      <c r="C59" s="44"/>
      <c r="D59" s="271"/>
      <c r="E59" s="244"/>
      <c r="F59" s="44"/>
      <c r="G59" s="44"/>
      <c r="H59" s="271"/>
      <c r="I59" s="244"/>
      <c r="J59" s="13"/>
      <c r="K59" s="44"/>
      <c r="L59" s="271"/>
      <c r="M59" s="244"/>
      <c r="N59" s="44"/>
      <c r="O59" s="44"/>
    </row>
    <row r="60" spans="1:17" ht="23.4" x14ac:dyDescent="0.6">
      <c r="A60" s="549" t="s">
        <v>0</v>
      </c>
      <c r="B60" s="549"/>
      <c r="C60" s="549"/>
      <c r="D60" s="549"/>
      <c r="E60" s="549"/>
      <c r="F60" s="549"/>
      <c r="G60" s="549"/>
      <c r="H60" s="549"/>
      <c r="I60" s="549"/>
      <c r="J60" s="549"/>
      <c r="K60" s="161"/>
      <c r="L60" s="292"/>
      <c r="M60" s="259"/>
      <c r="N60" s="161"/>
      <c r="O60" s="161"/>
    </row>
    <row r="61" spans="1:17" ht="23.4" x14ac:dyDescent="0.6">
      <c r="A61" s="549" t="s">
        <v>1</v>
      </c>
      <c r="B61" s="549"/>
      <c r="C61" s="549"/>
      <c r="D61" s="549"/>
      <c r="E61" s="549"/>
      <c r="F61" s="549"/>
      <c r="G61" s="549"/>
      <c r="H61" s="549"/>
      <c r="I61" s="549"/>
      <c r="J61" s="549"/>
      <c r="K61" s="161"/>
      <c r="L61" s="292"/>
      <c r="M61" s="259"/>
      <c r="N61" s="161"/>
      <c r="O61" s="161"/>
    </row>
    <row r="62" spans="1:17" x14ac:dyDescent="0.55000000000000004">
      <c r="C62" s="138"/>
      <c r="D62" s="272"/>
      <c r="E62" s="245"/>
      <c r="F62" s="45"/>
      <c r="G62" s="45"/>
      <c r="H62" s="272"/>
      <c r="I62" s="245"/>
      <c r="J62" s="46"/>
      <c r="K62" s="45"/>
      <c r="L62" s="272"/>
      <c r="M62" s="245"/>
      <c r="N62" s="45"/>
      <c r="O62" s="45"/>
    </row>
    <row r="63" spans="1:17" ht="23.4" x14ac:dyDescent="0.6">
      <c r="A63" s="161"/>
      <c r="B63" s="41"/>
      <c r="C63" s="547" t="s">
        <v>2</v>
      </c>
      <c r="D63" s="547"/>
      <c r="E63" s="547"/>
      <c r="F63" s="547"/>
      <c r="G63" s="547"/>
      <c r="H63" s="547"/>
      <c r="I63" s="547"/>
      <c r="J63" s="5"/>
      <c r="K63"/>
      <c r="L63" s="266"/>
      <c r="M63" s="241"/>
      <c r="N63"/>
      <c r="O63"/>
    </row>
    <row r="64" spans="1:17" ht="23.4" x14ac:dyDescent="0.6">
      <c r="A64" s="9"/>
      <c r="B64" s="10"/>
      <c r="C64" s="132" t="s">
        <v>144</v>
      </c>
      <c r="D64" s="263"/>
      <c r="E64" s="238"/>
      <c r="F64" s="7"/>
      <c r="G64" s="7" t="s">
        <v>4</v>
      </c>
      <c r="H64" s="283"/>
      <c r="I64" s="238" t="s">
        <v>5</v>
      </c>
      <c r="J64" s="8"/>
      <c r="K64" s="7" t="s">
        <v>144</v>
      </c>
      <c r="L64" s="263"/>
      <c r="M64" s="238"/>
      <c r="N64" s="7"/>
      <c r="O64" s="7" t="s">
        <v>4</v>
      </c>
    </row>
    <row r="65" spans="1:17" ht="23.4" x14ac:dyDescent="0.6">
      <c r="A65" s="9" t="s">
        <v>29</v>
      </c>
      <c r="B65" s="10" t="s">
        <v>7</v>
      </c>
      <c r="C65" s="133">
        <v>2561</v>
      </c>
      <c r="D65" s="264"/>
      <c r="E65" s="239"/>
      <c r="F65" s="11"/>
      <c r="G65" s="11">
        <v>2560</v>
      </c>
      <c r="H65" s="284"/>
      <c r="I65" s="239">
        <v>2560</v>
      </c>
      <c r="J65" s="8"/>
      <c r="K65" s="11">
        <v>2561</v>
      </c>
      <c r="L65" s="264"/>
      <c r="M65" s="239"/>
      <c r="N65" s="11"/>
      <c r="O65" s="11">
        <v>2560</v>
      </c>
    </row>
    <row r="66" spans="1:17" ht="23.4" x14ac:dyDescent="0.6">
      <c r="A66" s="9"/>
      <c r="B66" s="10"/>
      <c r="C66" s="134" t="s">
        <v>8</v>
      </c>
      <c r="D66" s="265"/>
      <c r="E66" s="240"/>
      <c r="F66" s="14"/>
      <c r="G66" s="14"/>
      <c r="H66" s="284"/>
      <c r="I66" s="240" t="s">
        <v>8</v>
      </c>
      <c r="J66" s="8"/>
      <c r="K66" s="14" t="s">
        <v>8</v>
      </c>
      <c r="L66" s="265"/>
      <c r="M66" s="240"/>
      <c r="N66" s="14"/>
      <c r="O66" s="14" t="s">
        <v>9</v>
      </c>
    </row>
    <row r="67" spans="1:17" ht="23.4" x14ac:dyDescent="0.6">
      <c r="A67" s="161"/>
      <c r="C67"/>
      <c r="D67" s="266"/>
      <c r="E67" s="241"/>
      <c r="F67"/>
      <c r="G67"/>
      <c r="H67" s="266"/>
      <c r="I67" s="241"/>
      <c r="J67"/>
      <c r="K67"/>
      <c r="L67" s="266"/>
      <c r="M67" s="241"/>
      <c r="N67"/>
      <c r="O67"/>
    </row>
    <row r="68" spans="1:17" ht="22.2" x14ac:dyDescent="0.6">
      <c r="A68" s="15" t="s">
        <v>43</v>
      </c>
      <c r="C68" s="139"/>
      <c r="D68" s="277"/>
      <c r="E68" s="248"/>
      <c r="F68" s="147"/>
      <c r="G68" s="147"/>
      <c r="H68" s="288"/>
      <c r="I68" s="248"/>
      <c r="J68" s="147"/>
      <c r="K68" s="147"/>
      <c r="L68" s="277"/>
      <c r="M68" s="248"/>
      <c r="N68" s="147"/>
      <c r="O68" s="147"/>
    </row>
    <row r="69" spans="1:17" x14ac:dyDescent="0.55000000000000004">
      <c r="A69" s="151" t="s">
        <v>44</v>
      </c>
      <c r="B69" s="6">
        <v>12</v>
      </c>
      <c r="C69" s="139"/>
      <c r="D69" s="277"/>
      <c r="E69" s="248"/>
      <c r="F69" s="147"/>
      <c r="G69" s="147"/>
      <c r="H69" s="288"/>
      <c r="I69" s="248"/>
      <c r="J69" s="147"/>
      <c r="K69" s="147"/>
      <c r="L69" s="277"/>
      <c r="M69" s="248"/>
      <c r="N69" s="147"/>
      <c r="O69" s="147"/>
    </row>
    <row r="70" spans="1:17" ht="22.2" thickBot="1" x14ac:dyDescent="0.6">
      <c r="A70" s="1" t="s">
        <v>45</v>
      </c>
      <c r="C70" s="140">
        <v>873000</v>
      </c>
      <c r="D70" s="189">
        <v>873000</v>
      </c>
      <c r="E70" s="243">
        <f>C70-D70</f>
        <v>0</v>
      </c>
      <c r="F70" s="149"/>
      <c r="G70" s="57">
        <v>680000</v>
      </c>
      <c r="H70" s="189">
        <v>680000</v>
      </c>
      <c r="I70" s="213">
        <f>G70-H70</f>
        <v>0</v>
      </c>
      <c r="J70" s="39"/>
      <c r="K70" s="57">
        <v>873000</v>
      </c>
      <c r="L70" s="186">
        <v>873000</v>
      </c>
      <c r="M70" s="243">
        <f t="shared" ref="M70:M75" si="13">K70-L70</f>
        <v>0</v>
      </c>
      <c r="N70" s="39"/>
      <c r="O70" s="57">
        <v>680000</v>
      </c>
      <c r="P70" s="266">
        <v>680000</v>
      </c>
      <c r="Q70" s="295">
        <f t="shared" ref="Q70:Q75" si="14">O70-P70</f>
        <v>0</v>
      </c>
    </row>
    <row r="71" spans="1:17" ht="22.2" thickTop="1" x14ac:dyDescent="0.55000000000000004">
      <c r="A71" s="1" t="s">
        <v>46</v>
      </c>
      <c r="C71" s="35">
        <v>873000</v>
      </c>
      <c r="D71" s="278">
        <v>873000</v>
      </c>
      <c r="E71" s="243">
        <f>C71-D71</f>
        <v>0</v>
      </c>
      <c r="F71" s="149"/>
      <c r="G71" s="39">
        <v>680000</v>
      </c>
      <c r="H71" s="189">
        <v>680000</v>
      </c>
      <c r="I71" s="213">
        <f>G71-H71</f>
        <v>0</v>
      </c>
      <c r="J71" s="39"/>
      <c r="K71" s="39">
        <v>873000</v>
      </c>
      <c r="L71" s="186">
        <v>873000</v>
      </c>
      <c r="M71" s="243">
        <f t="shared" si="13"/>
        <v>0</v>
      </c>
      <c r="N71" s="39"/>
      <c r="O71" s="39">
        <v>680000</v>
      </c>
      <c r="P71" s="266">
        <v>680000</v>
      </c>
      <c r="Q71" s="295">
        <f t="shared" si="14"/>
        <v>0</v>
      </c>
    </row>
    <row r="72" spans="1:17" x14ac:dyDescent="0.55000000000000004">
      <c r="A72" s="151" t="s">
        <v>47</v>
      </c>
      <c r="B72" s="6">
        <v>12</v>
      </c>
      <c r="C72" s="149">
        <v>168500</v>
      </c>
      <c r="D72" s="189">
        <v>168500</v>
      </c>
      <c r="E72" s="243">
        <f>C72-D72</f>
        <v>0</v>
      </c>
      <c r="F72" s="149"/>
      <c r="G72" s="39">
        <v>72000</v>
      </c>
      <c r="H72" s="189">
        <v>72000</v>
      </c>
      <c r="I72" s="213">
        <f>G72-H72</f>
        <v>0</v>
      </c>
      <c r="J72" s="39"/>
      <c r="K72" s="39">
        <v>168500</v>
      </c>
      <c r="L72" s="186">
        <v>168500</v>
      </c>
      <c r="M72" s="243">
        <f t="shared" si="13"/>
        <v>0</v>
      </c>
      <c r="N72" s="39"/>
      <c r="O72" s="39">
        <v>72000</v>
      </c>
      <c r="P72" s="266">
        <v>72000</v>
      </c>
      <c r="Q72" s="295">
        <f t="shared" si="14"/>
        <v>0</v>
      </c>
    </row>
    <row r="73" spans="1:17" x14ac:dyDescent="0.55000000000000004">
      <c r="A73" s="151" t="s">
        <v>49</v>
      </c>
      <c r="B73" s="6">
        <v>4</v>
      </c>
      <c r="C73" s="148">
        <v>-42408</v>
      </c>
      <c r="D73" s="185">
        <v>-42409</v>
      </c>
      <c r="E73" s="243">
        <f>C73-D73</f>
        <v>1</v>
      </c>
      <c r="F73" s="148"/>
      <c r="G73" s="40">
        <v>0</v>
      </c>
      <c r="H73" s="185">
        <v>0</v>
      </c>
      <c r="I73" s="220"/>
      <c r="J73" s="39"/>
      <c r="K73" s="39">
        <v>0</v>
      </c>
      <c r="L73" s="186">
        <v>0</v>
      </c>
      <c r="M73" s="243">
        <f t="shared" si="13"/>
        <v>0</v>
      </c>
      <c r="N73" s="39"/>
      <c r="O73" s="39">
        <v>0</v>
      </c>
      <c r="P73" s="266">
        <v>0</v>
      </c>
      <c r="Q73" s="295">
        <f t="shared" si="14"/>
        <v>0</v>
      </c>
    </row>
    <row r="74" spans="1:17" x14ac:dyDescent="0.55000000000000004">
      <c r="A74" s="151" t="s">
        <v>48</v>
      </c>
      <c r="C74" s="148">
        <v>334681</v>
      </c>
      <c r="D74" s="185">
        <v>334681</v>
      </c>
      <c r="E74" s="243">
        <f>C74-D74</f>
        <v>0</v>
      </c>
      <c r="F74" s="148"/>
      <c r="G74" s="39">
        <v>236727</v>
      </c>
      <c r="H74" s="185">
        <v>236727</v>
      </c>
      <c r="I74" s="213">
        <f>G74-H74</f>
        <v>0</v>
      </c>
      <c r="J74" s="39"/>
      <c r="K74" s="39">
        <v>349604</v>
      </c>
      <c r="L74" s="186">
        <v>349603.56599999999</v>
      </c>
      <c r="M74" s="243">
        <f t="shared" si="13"/>
        <v>0.4340000000083819</v>
      </c>
      <c r="N74" s="39"/>
      <c r="O74" s="39">
        <v>237549</v>
      </c>
      <c r="P74" s="266">
        <v>237549</v>
      </c>
      <c r="Q74" s="295">
        <f t="shared" si="14"/>
        <v>0</v>
      </c>
    </row>
    <row r="75" spans="1:17" x14ac:dyDescent="0.55000000000000004">
      <c r="A75" s="60" t="s">
        <v>50</v>
      </c>
      <c r="C75" s="135">
        <v>0</v>
      </c>
      <c r="D75" s="185"/>
      <c r="E75" s="219"/>
      <c r="F75" s="148"/>
      <c r="G75" s="39">
        <v>0</v>
      </c>
      <c r="H75" s="185">
        <v>9612.4245599999958</v>
      </c>
      <c r="I75" s="220">
        <v>0</v>
      </c>
      <c r="J75" s="39"/>
      <c r="K75" s="39">
        <v>0</v>
      </c>
      <c r="L75" s="186">
        <v>0</v>
      </c>
      <c r="M75" s="243">
        <f t="shared" si="13"/>
        <v>0</v>
      </c>
      <c r="N75" s="39"/>
      <c r="O75" s="39">
        <v>0</v>
      </c>
      <c r="P75" s="266">
        <v>0</v>
      </c>
      <c r="Q75" s="295">
        <f t="shared" si="14"/>
        <v>0</v>
      </c>
    </row>
    <row r="76" spans="1:17" ht="22.2" x14ac:dyDescent="0.6">
      <c r="A76" s="28" t="s">
        <v>51</v>
      </c>
      <c r="C76" s="136">
        <v>1333773</v>
      </c>
      <c r="D76" s="188">
        <v>0</v>
      </c>
      <c r="E76" s="222"/>
      <c r="F76" s="148"/>
      <c r="G76" s="42">
        <v>988727</v>
      </c>
      <c r="H76" s="185">
        <v>0</v>
      </c>
      <c r="I76" s="254">
        <v>200000</v>
      </c>
      <c r="J76" s="39"/>
      <c r="K76" s="42">
        <v>1391104</v>
      </c>
      <c r="L76" s="188">
        <v>0</v>
      </c>
      <c r="M76" s="222"/>
      <c r="N76" s="39"/>
      <c r="O76" s="42">
        <v>989549</v>
      </c>
      <c r="P76" s="266">
        <v>0</v>
      </c>
    </row>
    <row r="77" spans="1:17" ht="22.2" x14ac:dyDescent="0.6">
      <c r="A77" s="1" t="s">
        <v>134</v>
      </c>
      <c r="C77" s="141"/>
      <c r="D77" s="188">
        <v>1333772</v>
      </c>
      <c r="E77" s="222"/>
      <c r="F77" s="148"/>
      <c r="G77" s="150"/>
      <c r="H77" s="185">
        <v>998339.42455999996</v>
      </c>
      <c r="I77" s="222"/>
      <c r="J77" s="39"/>
      <c r="K77" s="150"/>
      <c r="L77" s="188">
        <v>1391103.5660000001</v>
      </c>
      <c r="M77" s="222"/>
      <c r="N77" s="39"/>
      <c r="O77" s="150"/>
      <c r="P77" s="266">
        <v>989549</v>
      </c>
    </row>
    <row r="78" spans="1:17" x14ac:dyDescent="0.55000000000000004">
      <c r="A78" s="1" t="s">
        <v>110</v>
      </c>
      <c r="B78" s="6">
        <v>4</v>
      </c>
      <c r="C78" s="135">
        <v>0</v>
      </c>
      <c r="D78" s="185"/>
      <c r="E78" s="219"/>
      <c r="F78" s="148"/>
      <c r="G78" s="40">
        <v>71059</v>
      </c>
      <c r="H78" s="185"/>
      <c r="I78" s="220"/>
      <c r="J78" s="39"/>
      <c r="K78" s="39">
        <v>0</v>
      </c>
      <c r="L78" s="186"/>
      <c r="M78" s="220"/>
      <c r="N78" s="39"/>
      <c r="O78" s="39">
        <v>0</v>
      </c>
    </row>
    <row r="79" spans="1:17" x14ac:dyDescent="0.55000000000000004">
      <c r="A79" s="60" t="s">
        <v>52</v>
      </c>
      <c r="C79" s="135">
        <v>48302</v>
      </c>
      <c r="D79" s="185">
        <v>0</v>
      </c>
      <c r="E79" s="219"/>
      <c r="F79" s="148"/>
      <c r="G79" s="148">
        <v>5639</v>
      </c>
      <c r="H79" s="185">
        <v>61447</v>
      </c>
      <c r="I79" s="219">
        <f>G78+G79-H79-H80</f>
        <v>9612</v>
      </c>
      <c r="J79" s="148"/>
      <c r="K79" s="148">
        <v>0</v>
      </c>
      <c r="L79" s="185">
        <v>0</v>
      </c>
      <c r="M79" s="219"/>
      <c r="N79" s="148"/>
      <c r="O79" s="148">
        <v>0</v>
      </c>
      <c r="P79" s="266">
        <v>0</v>
      </c>
    </row>
    <row r="80" spans="1:17" ht="22.2" x14ac:dyDescent="0.6">
      <c r="A80" s="28" t="s">
        <v>53</v>
      </c>
      <c r="C80" s="136">
        <v>1382075</v>
      </c>
      <c r="D80" s="188">
        <v>48303</v>
      </c>
      <c r="E80" s="222"/>
      <c r="F80" s="150"/>
      <c r="G80" s="42">
        <v>1065425</v>
      </c>
      <c r="H80" s="188">
        <v>5639</v>
      </c>
      <c r="I80" s="254">
        <v>200000</v>
      </c>
      <c r="J80" s="150"/>
      <c r="K80" s="42">
        <v>1391104</v>
      </c>
      <c r="L80" s="188">
        <v>0</v>
      </c>
      <c r="M80" s="222"/>
      <c r="N80" s="150"/>
      <c r="O80" s="42">
        <v>989549</v>
      </c>
      <c r="P80" s="266">
        <v>0</v>
      </c>
    </row>
    <row r="81" spans="1:16" x14ac:dyDescent="0.55000000000000004">
      <c r="C81" s="142"/>
      <c r="D81" s="279">
        <v>1382075</v>
      </c>
      <c r="E81" s="250"/>
      <c r="F81" s="61"/>
      <c r="G81" s="61"/>
      <c r="H81" s="278">
        <v>1065425.42456</v>
      </c>
      <c r="I81" s="250"/>
      <c r="J81" s="61"/>
      <c r="K81" s="61"/>
      <c r="L81" s="279">
        <v>1391103.5660000001</v>
      </c>
      <c r="M81" s="250"/>
      <c r="N81" s="61"/>
      <c r="O81" s="61"/>
      <c r="P81" s="266">
        <v>989549</v>
      </c>
    </row>
    <row r="82" spans="1:16" ht="22.8" thickBot="1" x14ac:dyDescent="0.65">
      <c r="A82" s="28" t="s">
        <v>54</v>
      </c>
      <c r="B82" s="41"/>
      <c r="C82" s="143">
        <v>1744669</v>
      </c>
      <c r="D82" s="188"/>
      <c r="E82" s="222"/>
      <c r="F82" s="150"/>
      <c r="G82" s="62">
        <v>1583218</v>
      </c>
      <c r="H82" s="188"/>
      <c r="I82" s="258">
        <v>200000</v>
      </c>
      <c r="J82" s="63"/>
      <c r="K82" s="62">
        <v>1736605</v>
      </c>
      <c r="L82" s="188"/>
      <c r="M82" s="222"/>
      <c r="N82" s="150"/>
      <c r="O82" s="62">
        <v>1523118</v>
      </c>
    </row>
    <row r="83" spans="1:16" ht="22.8" thickTop="1" x14ac:dyDescent="0.6">
      <c r="A83" s="64"/>
      <c r="B83" s="65"/>
      <c r="C83" s="137"/>
      <c r="D83" s="271">
        <v>1744668</v>
      </c>
      <c r="E83" s="244"/>
      <c r="F83" s="44"/>
      <c r="G83" s="44"/>
      <c r="H83" s="289">
        <v>1583218.42456</v>
      </c>
      <c r="I83" s="244"/>
      <c r="J83" s="66"/>
      <c r="K83" s="67"/>
      <c r="L83" s="293">
        <v>1736605.5660000001</v>
      </c>
      <c r="M83" s="260"/>
      <c r="N83" s="67"/>
      <c r="O83" s="67"/>
      <c r="P83" s="266">
        <v>1523118</v>
      </c>
    </row>
    <row r="84" spans="1:16" ht="22.2" x14ac:dyDescent="0.6">
      <c r="A84" s="28"/>
      <c r="B84" s="41"/>
      <c r="C84" s="137"/>
      <c r="D84" s="271"/>
      <c r="E84" s="244"/>
      <c r="F84" s="44"/>
      <c r="G84" s="44"/>
      <c r="H84" s="271"/>
      <c r="I84" s="244"/>
      <c r="J84" s="44"/>
      <c r="K84" s="44"/>
      <c r="L84" s="271"/>
      <c r="M84" s="244"/>
      <c r="N84" s="44"/>
      <c r="O84" s="44"/>
    </row>
    <row r="85" spans="1:16" x14ac:dyDescent="0.55000000000000004">
      <c r="C85" s="144">
        <v>1</v>
      </c>
      <c r="D85" s="280"/>
      <c r="E85" s="251"/>
      <c r="F85" s="130"/>
      <c r="G85" s="130">
        <v>0</v>
      </c>
      <c r="H85" s="290"/>
      <c r="I85" s="251"/>
      <c r="J85" s="130"/>
      <c r="K85" s="130">
        <v>0</v>
      </c>
      <c r="L85" s="280"/>
      <c r="M85" s="251"/>
      <c r="N85" s="130"/>
      <c r="O85" s="130">
        <v>0</v>
      </c>
    </row>
    <row r="86" spans="1:16" x14ac:dyDescent="0.55000000000000004">
      <c r="J86" s="68"/>
      <c r="K86" s="131" t="s">
        <v>148</v>
      </c>
      <c r="L86" s="294"/>
      <c r="M86" s="261"/>
    </row>
    <row r="87" spans="1:16" x14ac:dyDescent="0.55000000000000004">
      <c r="J87" s="68"/>
    </row>
    <row r="88" spans="1:16" x14ac:dyDescent="0.55000000000000004">
      <c r="J88" s="68"/>
    </row>
    <row r="89" spans="1:16" x14ac:dyDescent="0.55000000000000004">
      <c r="J89" s="68"/>
    </row>
    <row r="90" spans="1:16" x14ac:dyDescent="0.55000000000000004">
      <c r="J90" s="68"/>
    </row>
    <row r="91" spans="1:16" x14ac:dyDescent="0.55000000000000004">
      <c r="J91" s="68"/>
    </row>
    <row r="92" spans="1:16" x14ac:dyDescent="0.55000000000000004">
      <c r="J92" s="68"/>
    </row>
    <row r="93" spans="1:16" x14ac:dyDescent="0.55000000000000004">
      <c r="J93" s="68"/>
    </row>
    <row r="94" spans="1:16" x14ac:dyDescent="0.55000000000000004">
      <c r="J94" s="68"/>
    </row>
    <row r="95" spans="1:16" x14ac:dyDescent="0.55000000000000004">
      <c r="J95" s="68"/>
    </row>
    <row r="96" spans="1:16" x14ac:dyDescent="0.55000000000000004">
      <c r="J96" s="68"/>
    </row>
    <row r="97" spans="10:10" x14ac:dyDescent="0.55000000000000004">
      <c r="J97" s="68"/>
    </row>
    <row r="98" spans="10:10" x14ac:dyDescent="0.55000000000000004">
      <c r="J98" s="68"/>
    </row>
    <row r="99" spans="10:10" x14ac:dyDescent="0.55000000000000004">
      <c r="J99" s="68"/>
    </row>
    <row r="100" spans="10:10" x14ac:dyDescent="0.55000000000000004">
      <c r="J100" s="68"/>
    </row>
    <row r="101" spans="10:10" x14ac:dyDescent="0.55000000000000004">
      <c r="J101" s="68"/>
    </row>
    <row r="102" spans="10:10" x14ac:dyDescent="0.55000000000000004">
      <c r="J102" s="68"/>
    </row>
    <row r="103" spans="10:10" x14ac:dyDescent="0.55000000000000004">
      <c r="J103" s="68"/>
    </row>
    <row r="104" spans="10:10" x14ac:dyDescent="0.55000000000000004">
      <c r="J104" s="68"/>
    </row>
    <row r="105" spans="10:10" x14ac:dyDescent="0.55000000000000004">
      <c r="J105" s="68"/>
    </row>
    <row r="106" spans="10:10" x14ac:dyDescent="0.55000000000000004">
      <c r="J106" s="68"/>
    </row>
    <row r="107" spans="10:10" x14ac:dyDescent="0.55000000000000004">
      <c r="J107" s="68"/>
    </row>
    <row r="108" spans="10:10" x14ac:dyDescent="0.55000000000000004">
      <c r="J108" s="68"/>
    </row>
    <row r="109" spans="10:10" x14ac:dyDescent="0.55000000000000004">
      <c r="J109" s="68"/>
    </row>
    <row r="110" spans="10:10" x14ac:dyDescent="0.55000000000000004">
      <c r="J110" s="68"/>
    </row>
    <row r="111" spans="10:10" x14ac:dyDescent="0.55000000000000004">
      <c r="J111" s="68"/>
    </row>
    <row r="112" spans="10:10" x14ac:dyDescent="0.55000000000000004">
      <c r="J112" s="68"/>
    </row>
    <row r="113" spans="10:10" x14ac:dyDescent="0.55000000000000004">
      <c r="J113" s="68"/>
    </row>
    <row r="114" spans="10:10" x14ac:dyDescent="0.55000000000000004">
      <c r="J114" s="68"/>
    </row>
    <row r="115" spans="10:10" x14ac:dyDescent="0.55000000000000004">
      <c r="J115" s="68"/>
    </row>
    <row r="116" spans="10:10" x14ac:dyDescent="0.55000000000000004">
      <c r="J116" s="68"/>
    </row>
    <row r="117" spans="10:10" x14ac:dyDescent="0.55000000000000004">
      <c r="J117" s="68"/>
    </row>
    <row r="118" spans="10:10" x14ac:dyDescent="0.55000000000000004">
      <c r="J118" s="68"/>
    </row>
    <row r="119" spans="10:10" x14ac:dyDescent="0.55000000000000004">
      <c r="J119" s="68"/>
    </row>
    <row r="120" spans="10:10" x14ac:dyDescent="0.55000000000000004">
      <c r="J120" s="68"/>
    </row>
    <row r="121" spans="10:10" x14ac:dyDescent="0.55000000000000004">
      <c r="J121" s="68"/>
    </row>
    <row r="122" spans="10:10" x14ac:dyDescent="0.55000000000000004">
      <c r="J122" s="68"/>
    </row>
    <row r="123" spans="10:10" x14ac:dyDescent="0.55000000000000004">
      <c r="J123" s="68"/>
    </row>
    <row r="124" spans="10:10" x14ac:dyDescent="0.55000000000000004">
      <c r="J124" s="68"/>
    </row>
    <row r="125" spans="10:10" x14ac:dyDescent="0.55000000000000004">
      <c r="J125" s="68"/>
    </row>
    <row r="126" spans="10:10" x14ac:dyDescent="0.55000000000000004">
      <c r="J126" s="68"/>
    </row>
    <row r="127" spans="10:10" x14ac:dyDescent="0.55000000000000004">
      <c r="J127" s="68"/>
    </row>
    <row r="128" spans="10:10" x14ac:dyDescent="0.55000000000000004">
      <c r="J128" s="68"/>
    </row>
    <row r="129" spans="10:10" x14ac:dyDescent="0.55000000000000004">
      <c r="J129" s="68"/>
    </row>
    <row r="130" spans="10:10" x14ac:dyDescent="0.55000000000000004">
      <c r="J130" s="68"/>
    </row>
    <row r="131" spans="10:10" x14ac:dyDescent="0.55000000000000004">
      <c r="J131" s="68"/>
    </row>
    <row r="132" spans="10:10" x14ac:dyDescent="0.55000000000000004">
      <c r="J132" s="68"/>
    </row>
    <row r="133" spans="10:10" x14ac:dyDescent="0.55000000000000004">
      <c r="J133" s="68"/>
    </row>
    <row r="134" spans="10:10" x14ac:dyDescent="0.55000000000000004">
      <c r="J134" s="68"/>
    </row>
    <row r="135" spans="10:10" x14ac:dyDescent="0.55000000000000004">
      <c r="J135" s="68"/>
    </row>
    <row r="136" spans="10:10" x14ac:dyDescent="0.55000000000000004">
      <c r="J136" s="68"/>
    </row>
    <row r="137" spans="10:10" x14ac:dyDescent="0.55000000000000004">
      <c r="J137" s="68"/>
    </row>
    <row r="138" spans="10:10" x14ac:dyDescent="0.55000000000000004">
      <c r="J138" s="68"/>
    </row>
    <row r="139" spans="10:10" x14ac:dyDescent="0.55000000000000004">
      <c r="J139" s="68"/>
    </row>
    <row r="140" spans="10:10" x14ac:dyDescent="0.55000000000000004">
      <c r="J140" s="68"/>
    </row>
    <row r="141" spans="10:10" x14ac:dyDescent="0.55000000000000004">
      <c r="J141" s="68"/>
    </row>
    <row r="142" spans="10:10" x14ac:dyDescent="0.55000000000000004">
      <c r="J142" s="68"/>
    </row>
    <row r="143" spans="10:10" x14ac:dyDescent="0.55000000000000004">
      <c r="J143" s="68"/>
    </row>
    <row r="144" spans="10:10" x14ac:dyDescent="0.55000000000000004">
      <c r="J144" s="68"/>
    </row>
    <row r="145" spans="10:10" x14ac:dyDescent="0.55000000000000004">
      <c r="J145" s="68"/>
    </row>
    <row r="146" spans="10:10" x14ac:dyDescent="0.55000000000000004">
      <c r="J146" s="68"/>
    </row>
    <row r="147" spans="10:10" x14ac:dyDescent="0.55000000000000004">
      <c r="J147" s="68"/>
    </row>
    <row r="148" spans="10:10" x14ac:dyDescent="0.55000000000000004">
      <c r="J148" s="68"/>
    </row>
    <row r="149" spans="10:10" x14ac:dyDescent="0.55000000000000004">
      <c r="J149" s="68"/>
    </row>
    <row r="150" spans="10:10" x14ac:dyDescent="0.55000000000000004">
      <c r="J150" s="68"/>
    </row>
    <row r="151" spans="10:10" x14ac:dyDescent="0.55000000000000004">
      <c r="J151" s="68"/>
    </row>
    <row r="152" spans="10:10" x14ac:dyDescent="0.55000000000000004">
      <c r="J152" s="68"/>
    </row>
    <row r="153" spans="10:10" x14ac:dyDescent="0.55000000000000004">
      <c r="J153" s="68"/>
    </row>
    <row r="154" spans="10:10" x14ac:dyDescent="0.55000000000000004">
      <c r="J154" s="68"/>
    </row>
    <row r="155" spans="10:10" x14ac:dyDescent="0.55000000000000004">
      <c r="J155" s="68"/>
    </row>
    <row r="156" spans="10:10" x14ac:dyDescent="0.55000000000000004">
      <c r="J156" s="68"/>
    </row>
    <row r="157" spans="10:10" x14ac:dyDescent="0.55000000000000004">
      <c r="J157" s="68"/>
    </row>
    <row r="158" spans="10:10" x14ac:dyDescent="0.55000000000000004">
      <c r="J158" s="68"/>
    </row>
    <row r="159" spans="10:10" x14ac:dyDescent="0.55000000000000004">
      <c r="J159" s="68"/>
    </row>
    <row r="160" spans="10:10" x14ac:dyDescent="0.55000000000000004">
      <c r="J160" s="68"/>
    </row>
    <row r="161" spans="10:10" x14ac:dyDescent="0.55000000000000004">
      <c r="J161" s="68"/>
    </row>
    <row r="162" spans="10:10" x14ac:dyDescent="0.55000000000000004">
      <c r="J162" s="68"/>
    </row>
    <row r="163" spans="10:10" x14ac:dyDescent="0.55000000000000004">
      <c r="J163" s="68"/>
    </row>
    <row r="164" spans="10:10" x14ac:dyDescent="0.55000000000000004">
      <c r="J164" s="68"/>
    </row>
    <row r="165" spans="10:10" x14ac:dyDescent="0.55000000000000004">
      <c r="J165" s="68"/>
    </row>
    <row r="166" spans="10:10" x14ac:dyDescent="0.55000000000000004">
      <c r="J166" s="68"/>
    </row>
    <row r="167" spans="10:10" x14ac:dyDescent="0.55000000000000004">
      <c r="J167" s="68"/>
    </row>
    <row r="168" spans="10:10" x14ac:dyDescent="0.55000000000000004">
      <c r="J168" s="68"/>
    </row>
    <row r="169" spans="10:10" x14ac:dyDescent="0.55000000000000004">
      <c r="J169" s="68"/>
    </row>
    <row r="170" spans="10:10" x14ac:dyDescent="0.55000000000000004">
      <c r="J170" s="68"/>
    </row>
    <row r="171" spans="10:10" x14ac:dyDescent="0.55000000000000004">
      <c r="J171" s="68"/>
    </row>
    <row r="172" spans="10:10" x14ac:dyDescent="0.55000000000000004">
      <c r="J172" s="68"/>
    </row>
    <row r="173" spans="10:10" x14ac:dyDescent="0.55000000000000004">
      <c r="J173" s="68"/>
    </row>
    <row r="174" spans="10:10" x14ac:dyDescent="0.55000000000000004">
      <c r="J174" s="68"/>
    </row>
    <row r="175" spans="10:10" x14ac:dyDescent="0.55000000000000004">
      <c r="J175" s="68"/>
    </row>
    <row r="176" spans="10:10" x14ac:dyDescent="0.55000000000000004">
      <c r="J176" s="68"/>
    </row>
    <row r="177" spans="10:10" x14ac:dyDescent="0.55000000000000004">
      <c r="J177" s="68"/>
    </row>
    <row r="178" spans="10:10" x14ac:dyDescent="0.55000000000000004">
      <c r="J178" s="68"/>
    </row>
    <row r="179" spans="10:10" x14ac:dyDescent="0.55000000000000004">
      <c r="J179" s="68"/>
    </row>
    <row r="180" spans="10:10" x14ac:dyDescent="0.55000000000000004">
      <c r="J180" s="68"/>
    </row>
    <row r="181" spans="10:10" x14ac:dyDescent="0.55000000000000004">
      <c r="J181" s="68"/>
    </row>
    <row r="182" spans="10:10" x14ac:dyDescent="0.55000000000000004">
      <c r="J182" s="68"/>
    </row>
    <row r="183" spans="10:10" x14ac:dyDescent="0.55000000000000004">
      <c r="J183" s="68"/>
    </row>
    <row r="184" spans="10:10" x14ac:dyDescent="0.55000000000000004">
      <c r="J184" s="68"/>
    </row>
    <row r="185" spans="10:10" x14ac:dyDescent="0.55000000000000004">
      <c r="J185" s="68"/>
    </row>
    <row r="186" spans="10:10" x14ac:dyDescent="0.55000000000000004">
      <c r="J186" s="68"/>
    </row>
    <row r="187" spans="10:10" x14ac:dyDescent="0.55000000000000004">
      <c r="J187" s="68"/>
    </row>
    <row r="188" spans="10:10" x14ac:dyDescent="0.55000000000000004">
      <c r="J188" s="68"/>
    </row>
    <row r="189" spans="10:10" x14ac:dyDescent="0.55000000000000004">
      <c r="J189" s="68"/>
    </row>
    <row r="190" spans="10:10" x14ac:dyDescent="0.55000000000000004">
      <c r="J190" s="68"/>
    </row>
    <row r="191" spans="10:10" x14ac:dyDescent="0.55000000000000004">
      <c r="J191" s="68"/>
    </row>
    <row r="192" spans="10:10" x14ac:dyDescent="0.55000000000000004">
      <c r="J192" s="68"/>
    </row>
    <row r="193" spans="10:10" x14ac:dyDescent="0.55000000000000004">
      <c r="J193" s="68"/>
    </row>
    <row r="194" spans="10:10" x14ac:dyDescent="0.55000000000000004">
      <c r="J194" s="68"/>
    </row>
    <row r="195" spans="10:10" x14ac:dyDescent="0.55000000000000004">
      <c r="J195" s="68"/>
    </row>
    <row r="196" spans="10:10" x14ac:dyDescent="0.55000000000000004">
      <c r="J196" s="68"/>
    </row>
    <row r="197" spans="10:10" x14ac:dyDescent="0.55000000000000004">
      <c r="J197" s="68"/>
    </row>
    <row r="198" spans="10:10" x14ac:dyDescent="0.55000000000000004">
      <c r="J198" s="68"/>
    </row>
    <row r="199" spans="10:10" x14ac:dyDescent="0.55000000000000004">
      <c r="J199" s="68"/>
    </row>
    <row r="200" spans="10:10" x14ac:dyDescent="0.55000000000000004">
      <c r="J200" s="68"/>
    </row>
    <row r="201" spans="10:10" x14ac:dyDescent="0.55000000000000004">
      <c r="J201" s="68"/>
    </row>
    <row r="202" spans="10:10" x14ac:dyDescent="0.55000000000000004">
      <c r="J202" s="68"/>
    </row>
    <row r="203" spans="10:10" x14ac:dyDescent="0.55000000000000004">
      <c r="J203" s="68"/>
    </row>
    <row r="204" spans="10:10" x14ac:dyDescent="0.55000000000000004">
      <c r="J204" s="68"/>
    </row>
    <row r="205" spans="10:10" x14ac:dyDescent="0.55000000000000004">
      <c r="J205" s="68"/>
    </row>
    <row r="206" spans="10:10" x14ac:dyDescent="0.55000000000000004">
      <c r="J206" s="68"/>
    </row>
    <row r="207" spans="10:10" x14ac:dyDescent="0.55000000000000004">
      <c r="J207" s="68"/>
    </row>
    <row r="208" spans="10:10" x14ac:dyDescent="0.55000000000000004">
      <c r="J208" s="68"/>
    </row>
    <row r="209" spans="10:10" x14ac:dyDescent="0.55000000000000004">
      <c r="J209" s="68"/>
    </row>
    <row r="210" spans="10:10" x14ac:dyDescent="0.55000000000000004">
      <c r="J210" s="68"/>
    </row>
    <row r="211" spans="10:10" x14ac:dyDescent="0.55000000000000004">
      <c r="J211" s="68"/>
    </row>
    <row r="212" spans="10:10" x14ac:dyDescent="0.55000000000000004">
      <c r="J212" s="68"/>
    </row>
    <row r="213" spans="10:10" x14ac:dyDescent="0.55000000000000004">
      <c r="J213" s="68"/>
    </row>
    <row r="214" spans="10:10" x14ac:dyDescent="0.55000000000000004">
      <c r="J214" s="68"/>
    </row>
    <row r="215" spans="10:10" x14ac:dyDescent="0.55000000000000004">
      <c r="J215" s="68"/>
    </row>
    <row r="216" spans="10:10" x14ac:dyDescent="0.55000000000000004">
      <c r="J216" s="68"/>
    </row>
    <row r="217" spans="10:10" x14ac:dyDescent="0.55000000000000004">
      <c r="J217" s="68"/>
    </row>
    <row r="218" spans="10:10" x14ac:dyDescent="0.55000000000000004">
      <c r="J218" s="68"/>
    </row>
    <row r="219" spans="10:10" x14ac:dyDescent="0.55000000000000004">
      <c r="J219" s="68"/>
    </row>
    <row r="220" spans="10:10" x14ac:dyDescent="0.55000000000000004">
      <c r="J220" s="68"/>
    </row>
    <row r="221" spans="10:10" x14ac:dyDescent="0.55000000000000004">
      <c r="J221" s="68"/>
    </row>
    <row r="222" spans="10:10" x14ac:dyDescent="0.55000000000000004">
      <c r="J222" s="68"/>
    </row>
    <row r="223" spans="10:10" x14ac:dyDescent="0.55000000000000004">
      <c r="J223" s="68"/>
    </row>
    <row r="224" spans="10:10" x14ac:dyDescent="0.55000000000000004">
      <c r="J224" s="68"/>
    </row>
    <row r="225" spans="10:10" x14ac:dyDescent="0.55000000000000004">
      <c r="J225" s="68"/>
    </row>
    <row r="226" spans="10:10" x14ac:dyDescent="0.55000000000000004">
      <c r="J226" s="68"/>
    </row>
    <row r="227" spans="10:10" x14ac:dyDescent="0.55000000000000004">
      <c r="J227" s="68"/>
    </row>
    <row r="228" spans="10:10" x14ac:dyDescent="0.55000000000000004">
      <c r="J228" s="68"/>
    </row>
    <row r="229" spans="10:10" x14ac:dyDescent="0.55000000000000004">
      <c r="J229" s="68"/>
    </row>
    <row r="230" spans="10:10" x14ac:dyDescent="0.55000000000000004">
      <c r="J230" s="68"/>
    </row>
    <row r="231" spans="10:10" x14ac:dyDescent="0.55000000000000004">
      <c r="J231" s="68"/>
    </row>
    <row r="232" spans="10:10" x14ac:dyDescent="0.55000000000000004">
      <c r="J232" s="68"/>
    </row>
    <row r="233" spans="10:10" x14ac:dyDescent="0.55000000000000004">
      <c r="J233" s="68"/>
    </row>
    <row r="234" spans="10:10" x14ac:dyDescent="0.55000000000000004">
      <c r="J234" s="68"/>
    </row>
    <row r="235" spans="10:10" x14ac:dyDescent="0.55000000000000004">
      <c r="J235" s="68"/>
    </row>
    <row r="236" spans="10:10" x14ac:dyDescent="0.55000000000000004">
      <c r="J236" s="68"/>
    </row>
    <row r="237" spans="10:10" x14ac:dyDescent="0.55000000000000004">
      <c r="J237" s="68"/>
    </row>
    <row r="238" spans="10:10" x14ac:dyDescent="0.55000000000000004">
      <c r="J238" s="68"/>
    </row>
    <row r="239" spans="10:10" x14ac:dyDescent="0.55000000000000004">
      <c r="J239" s="68"/>
    </row>
    <row r="240" spans="10:10" x14ac:dyDescent="0.55000000000000004">
      <c r="J240" s="68"/>
    </row>
    <row r="241" spans="10:10" x14ac:dyDescent="0.55000000000000004">
      <c r="J241" s="68"/>
    </row>
    <row r="242" spans="10:10" x14ac:dyDescent="0.55000000000000004">
      <c r="J242" s="68"/>
    </row>
    <row r="243" spans="10:10" x14ac:dyDescent="0.55000000000000004">
      <c r="J243" s="68"/>
    </row>
    <row r="244" spans="10:10" x14ac:dyDescent="0.55000000000000004">
      <c r="J244" s="68"/>
    </row>
    <row r="245" spans="10:10" x14ac:dyDescent="0.55000000000000004">
      <c r="J245" s="68"/>
    </row>
    <row r="246" spans="10:10" x14ac:dyDescent="0.55000000000000004">
      <c r="J246" s="68"/>
    </row>
    <row r="247" spans="10:10" x14ac:dyDescent="0.55000000000000004">
      <c r="J247" s="68"/>
    </row>
    <row r="248" spans="10:10" x14ac:dyDescent="0.55000000000000004">
      <c r="J248" s="68"/>
    </row>
    <row r="249" spans="10:10" x14ac:dyDescent="0.55000000000000004">
      <c r="J249" s="68"/>
    </row>
    <row r="250" spans="10:10" x14ac:dyDescent="0.55000000000000004">
      <c r="J250" s="68"/>
    </row>
    <row r="251" spans="10:10" x14ac:dyDescent="0.55000000000000004">
      <c r="J251" s="68"/>
    </row>
    <row r="252" spans="10:10" x14ac:dyDescent="0.55000000000000004">
      <c r="J252" s="68"/>
    </row>
    <row r="253" spans="10:10" x14ac:dyDescent="0.55000000000000004">
      <c r="J253" s="68"/>
    </row>
    <row r="254" spans="10:10" x14ac:dyDescent="0.55000000000000004">
      <c r="J254" s="68"/>
    </row>
    <row r="255" spans="10:10" x14ac:dyDescent="0.55000000000000004">
      <c r="J255" s="68"/>
    </row>
    <row r="256" spans="10:10" x14ac:dyDescent="0.55000000000000004">
      <c r="J256" s="68"/>
    </row>
    <row r="257" spans="10:10" x14ac:dyDescent="0.55000000000000004">
      <c r="J257" s="68"/>
    </row>
    <row r="258" spans="10:10" x14ac:dyDescent="0.55000000000000004">
      <c r="J258" s="68"/>
    </row>
    <row r="259" spans="10:10" x14ac:dyDescent="0.55000000000000004">
      <c r="J259" s="68"/>
    </row>
    <row r="260" spans="10:10" x14ac:dyDescent="0.55000000000000004">
      <c r="J260" s="68"/>
    </row>
    <row r="261" spans="10:10" x14ac:dyDescent="0.55000000000000004">
      <c r="J261" s="68"/>
    </row>
    <row r="262" spans="10:10" x14ac:dyDescent="0.55000000000000004">
      <c r="J262" s="68"/>
    </row>
    <row r="263" spans="10:10" x14ac:dyDescent="0.55000000000000004">
      <c r="J263" s="68"/>
    </row>
    <row r="264" spans="10:10" x14ac:dyDescent="0.55000000000000004">
      <c r="J264" s="68"/>
    </row>
    <row r="265" spans="10:10" x14ac:dyDescent="0.55000000000000004">
      <c r="J265" s="68"/>
    </row>
    <row r="266" spans="10:10" x14ac:dyDescent="0.55000000000000004">
      <c r="J266" s="68"/>
    </row>
    <row r="267" spans="10:10" x14ac:dyDescent="0.55000000000000004">
      <c r="J267" s="68"/>
    </row>
    <row r="268" spans="10:10" x14ac:dyDescent="0.55000000000000004">
      <c r="J268" s="68"/>
    </row>
    <row r="269" spans="10:10" x14ac:dyDescent="0.55000000000000004">
      <c r="J269" s="68"/>
    </row>
    <row r="270" spans="10:10" x14ac:dyDescent="0.55000000000000004">
      <c r="J270" s="68"/>
    </row>
    <row r="271" spans="10:10" x14ac:dyDescent="0.55000000000000004">
      <c r="J271" s="68"/>
    </row>
    <row r="272" spans="10:10" x14ac:dyDescent="0.55000000000000004">
      <c r="J272" s="68"/>
    </row>
    <row r="273" spans="10:10" x14ac:dyDescent="0.55000000000000004">
      <c r="J273" s="68"/>
    </row>
    <row r="274" spans="10:10" x14ac:dyDescent="0.55000000000000004">
      <c r="J274" s="68"/>
    </row>
    <row r="275" spans="10:10" x14ac:dyDescent="0.55000000000000004">
      <c r="J275" s="68"/>
    </row>
    <row r="276" spans="10:10" x14ac:dyDescent="0.55000000000000004">
      <c r="J276" s="68"/>
    </row>
    <row r="277" spans="10:10" x14ac:dyDescent="0.55000000000000004">
      <c r="J277" s="68"/>
    </row>
    <row r="278" spans="10:10" x14ac:dyDescent="0.55000000000000004">
      <c r="J278" s="68"/>
    </row>
    <row r="279" spans="10:10" x14ac:dyDescent="0.55000000000000004">
      <c r="J279" s="68"/>
    </row>
    <row r="280" spans="10:10" x14ac:dyDescent="0.55000000000000004">
      <c r="J280" s="68"/>
    </row>
    <row r="281" spans="10:10" x14ac:dyDescent="0.55000000000000004">
      <c r="J281" s="68"/>
    </row>
    <row r="282" spans="10:10" x14ac:dyDescent="0.55000000000000004">
      <c r="J282" s="68"/>
    </row>
    <row r="283" spans="10:10" x14ac:dyDescent="0.55000000000000004">
      <c r="J283" s="68"/>
    </row>
    <row r="284" spans="10:10" x14ac:dyDescent="0.55000000000000004">
      <c r="J284" s="68"/>
    </row>
    <row r="285" spans="10:10" x14ac:dyDescent="0.55000000000000004">
      <c r="J285" s="68"/>
    </row>
    <row r="286" spans="10:10" x14ac:dyDescent="0.55000000000000004">
      <c r="J286" s="68"/>
    </row>
    <row r="287" spans="10:10" x14ac:dyDescent="0.55000000000000004">
      <c r="J287" s="68"/>
    </row>
    <row r="288" spans="10:10" x14ac:dyDescent="0.55000000000000004">
      <c r="J288" s="68"/>
    </row>
    <row r="289" spans="10:10" x14ac:dyDescent="0.55000000000000004">
      <c r="J289" s="68"/>
    </row>
    <row r="290" spans="10:10" x14ac:dyDescent="0.55000000000000004">
      <c r="J290" s="68"/>
    </row>
    <row r="291" spans="10:10" x14ac:dyDescent="0.55000000000000004">
      <c r="J291" s="68"/>
    </row>
    <row r="292" spans="10:10" x14ac:dyDescent="0.55000000000000004">
      <c r="J292" s="68"/>
    </row>
    <row r="293" spans="10:10" x14ac:dyDescent="0.55000000000000004">
      <c r="J293" s="68"/>
    </row>
    <row r="294" spans="10:10" x14ac:dyDescent="0.55000000000000004">
      <c r="J294" s="68"/>
    </row>
    <row r="295" spans="10:10" x14ac:dyDescent="0.55000000000000004">
      <c r="J295" s="68"/>
    </row>
    <row r="296" spans="10:10" x14ac:dyDescent="0.55000000000000004">
      <c r="J296" s="68"/>
    </row>
    <row r="297" spans="10:10" x14ac:dyDescent="0.55000000000000004">
      <c r="J297" s="68"/>
    </row>
    <row r="298" spans="10:10" x14ac:dyDescent="0.55000000000000004">
      <c r="J298" s="68"/>
    </row>
    <row r="299" spans="10:10" x14ac:dyDescent="0.55000000000000004">
      <c r="J299" s="68"/>
    </row>
    <row r="300" spans="10:10" x14ac:dyDescent="0.55000000000000004">
      <c r="J300" s="68"/>
    </row>
    <row r="301" spans="10:10" x14ac:dyDescent="0.55000000000000004">
      <c r="J301" s="68"/>
    </row>
    <row r="302" spans="10:10" x14ac:dyDescent="0.55000000000000004">
      <c r="J302" s="68"/>
    </row>
    <row r="303" spans="10:10" x14ac:dyDescent="0.55000000000000004">
      <c r="J303" s="68"/>
    </row>
    <row r="304" spans="10:10" x14ac:dyDescent="0.55000000000000004">
      <c r="J304" s="68"/>
    </row>
    <row r="305" spans="10:10" x14ac:dyDescent="0.55000000000000004">
      <c r="J305" s="68"/>
    </row>
    <row r="306" spans="10:10" x14ac:dyDescent="0.55000000000000004">
      <c r="J306" s="68"/>
    </row>
    <row r="307" spans="10:10" x14ac:dyDescent="0.55000000000000004">
      <c r="J307" s="68"/>
    </row>
    <row r="308" spans="10:10" x14ac:dyDescent="0.55000000000000004">
      <c r="J308" s="68"/>
    </row>
    <row r="309" spans="10:10" x14ac:dyDescent="0.55000000000000004">
      <c r="J309" s="68"/>
    </row>
    <row r="310" spans="10:10" x14ac:dyDescent="0.55000000000000004">
      <c r="J310" s="68"/>
    </row>
    <row r="311" spans="10:10" x14ac:dyDescent="0.55000000000000004">
      <c r="J311" s="68"/>
    </row>
    <row r="312" spans="10:10" x14ac:dyDescent="0.55000000000000004">
      <c r="J312" s="68"/>
    </row>
    <row r="313" spans="10:10" x14ac:dyDescent="0.55000000000000004">
      <c r="J313" s="68"/>
    </row>
    <row r="314" spans="10:10" x14ac:dyDescent="0.55000000000000004">
      <c r="J314" s="68"/>
    </row>
    <row r="315" spans="10:10" x14ac:dyDescent="0.55000000000000004">
      <c r="J315" s="68"/>
    </row>
    <row r="316" spans="10:10" x14ac:dyDescent="0.55000000000000004">
      <c r="J316" s="68"/>
    </row>
    <row r="317" spans="10:10" x14ac:dyDescent="0.55000000000000004">
      <c r="J317" s="68"/>
    </row>
    <row r="318" spans="10:10" x14ac:dyDescent="0.55000000000000004">
      <c r="J318" s="68"/>
    </row>
    <row r="319" spans="10:10" x14ac:dyDescent="0.55000000000000004">
      <c r="J319" s="68"/>
    </row>
    <row r="320" spans="10:10" x14ac:dyDescent="0.55000000000000004">
      <c r="J320" s="68"/>
    </row>
    <row r="321" spans="10:10" x14ac:dyDescent="0.55000000000000004">
      <c r="J321" s="68"/>
    </row>
    <row r="322" spans="10:10" x14ac:dyDescent="0.55000000000000004">
      <c r="J322" s="68"/>
    </row>
    <row r="323" spans="10:10" x14ac:dyDescent="0.55000000000000004">
      <c r="J323" s="68"/>
    </row>
    <row r="324" spans="10:10" x14ac:dyDescent="0.55000000000000004">
      <c r="J324" s="68"/>
    </row>
    <row r="325" spans="10:10" x14ac:dyDescent="0.55000000000000004">
      <c r="J325" s="68"/>
    </row>
    <row r="326" spans="10:10" x14ac:dyDescent="0.55000000000000004">
      <c r="J326" s="68"/>
    </row>
    <row r="327" spans="10:10" x14ac:dyDescent="0.55000000000000004">
      <c r="J327" s="68"/>
    </row>
    <row r="328" spans="10:10" x14ac:dyDescent="0.55000000000000004">
      <c r="J328" s="68"/>
    </row>
    <row r="329" spans="10:10" x14ac:dyDescent="0.55000000000000004">
      <c r="J329" s="68"/>
    </row>
    <row r="330" spans="10:10" x14ac:dyDescent="0.55000000000000004">
      <c r="J330" s="68"/>
    </row>
    <row r="331" spans="10:10" x14ac:dyDescent="0.55000000000000004">
      <c r="J331" s="68"/>
    </row>
    <row r="332" spans="10:10" x14ac:dyDescent="0.55000000000000004">
      <c r="J332" s="68"/>
    </row>
  </sheetData>
  <mergeCells count="9">
    <mergeCell ref="A60:J60"/>
    <mergeCell ref="A61:J61"/>
    <mergeCell ref="C63:I63"/>
    <mergeCell ref="A1:J1"/>
    <mergeCell ref="A2:J2"/>
    <mergeCell ref="C4:I4"/>
    <mergeCell ref="A31:J31"/>
    <mergeCell ref="A32:J32"/>
    <mergeCell ref="C34:I34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Q165"/>
  <sheetViews>
    <sheetView topLeftCell="A7" workbookViewId="0">
      <selection activeCell="U56" sqref="U56"/>
    </sheetView>
  </sheetViews>
  <sheetFormatPr defaultColWidth="10.375" defaultRowHeight="21.6" x14ac:dyDescent="0.55000000000000004"/>
  <cols>
    <col min="1" max="1" width="47.375" style="71" bestFit="1" customWidth="1"/>
    <col min="2" max="2" width="10" style="78" bestFit="1" customWidth="1"/>
    <col min="3" max="3" width="12.875" style="103" customWidth="1"/>
    <col min="4" max="4" width="12.875" style="195" customWidth="1"/>
    <col min="5" max="5" width="12.875" style="228" customWidth="1"/>
    <col min="6" max="6" width="1.375" style="102" customWidth="1"/>
    <col min="7" max="7" width="12.875" style="103" customWidth="1"/>
    <col min="8" max="8" width="12.875" style="195" customWidth="1"/>
    <col min="9" max="9" width="12.875" style="228" customWidth="1"/>
    <col min="10" max="10" width="1.375" style="102" customWidth="1"/>
    <col min="11" max="11" width="12.875" style="103" customWidth="1"/>
    <col min="12" max="12" width="12.875" style="195" customWidth="1"/>
    <col min="13" max="13" width="12.875" style="228" customWidth="1"/>
    <col min="14" max="14" width="1.625" style="102" customWidth="1"/>
    <col min="15" max="15" width="12.875" style="103" customWidth="1"/>
    <col min="16" max="16" width="10.375" style="192"/>
    <col min="17" max="17" width="10.375" style="226"/>
    <col min="18" max="16384" width="10.375" style="71"/>
  </cols>
  <sheetData>
    <row r="1" spans="1:17" ht="21.75" customHeight="1" x14ac:dyDescent="0.6">
      <c r="A1" s="556" t="s">
        <v>0</v>
      </c>
      <c r="B1" s="556"/>
      <c r="C1" s="556"/>
      <c r="D1" s="556"/>
      <c r="E1" s="556"/>
      <c r="F1" s="556"/>
      <c r="G1" s="556"/>
      <c r="H1" s="556"/>
      <c r="I1" s="556"/>
      <c r="J1" s="556"/>
      <c r="K1" s="70"/>
      <c r="L1" s="169"/>
      <c r="M1" s="204"/>
      <c r="N1" s="70"/>
      <c r="O1" s="70"/>
    </row>
    <row r="2" spans="1:17" ht="21.75" customHeight="1" x14ac:dyDescent="0.6">
      <c r="A2" s="161" t="s">
        <v>55</v>
      </c>
      <c r="B2" s="72"/>
      <c r="C2" s="70"/>
      <c r="D2" s="169"/>
      <c r="E2" s="204"/>
      <c r="F2" s="70"/>
      <c r="G2" s="70"/>
      <c r="H2" s="169"/>
      <c r="I2" s="204"/>
      <c r="J2" s="70"/>
      <c r="K2" s="70"/>
      <c r="L2" s="169"/>
      <c r="M2" s="204"/>
      <c r="N2" s="70"/>
      <c r="O2" s="70"/>
    </row>
    <row r="3" spans="1:17" ht="13.2" customHeight="1" x14ac:dyDescent="0.6">
      <c r="A3" s="70"/>
      <c r="B3" s="70"/>
      <c r="C3" s="70"/>
      <c r="D3" s="169"/>
      <c r="E3" s="204"/>
      <c r="F3" s="70"/>
      <c r="G3" s="70"/>
      <c r="H3" s="169"/>
      <c r="I3" s="204"/>
      <c r="J3" s="70"/>
      <c r="K3" s="70"/>
      <c r="L3" s="169"/>
      <c r="M3" s="204"/>
      <c r="N3" s="70"/>
      <c r="O3" s="70"/>
    </row>
    <row r="4" spans="1:17" s="73" customFormat="1" ht="23.55" customHeight="1" x14ac:dyDescent="0.6">
      <c r="B4" s="74"/>
      <c r="C4" s="551" t="s">
        <v>2</v>
      </c>
      <c r="D4" s="551"/>
      <c r="E4" s="551"/>
      <c r="F4" s="551"/>
      <c r="G4" s="551"/>
      <c r="H4" s="198"/>
      <c r="I4" s="231"/>
      <c r="J4" s="70"/>
      <c r="K4" s="551" t="s">
        <v>3</v>
      </c>
      <c r="L4" s="551"/>
      <c r="M4" s="551"/>
      <c r="N4" s="551"/>
      <c r="O4" s="551"/>
      <c r="P4" s="201"/>
      <c r="Q4" s="234"/>
    </row>
    <row r="5" spans="1:17" s="73" customFormat="1" ht="23.55" customHeight="1" x14ac:dyDescent="0.6">
      <c r="B5" s="74"/>
      <c r="C5" s="550" t="s">
        <v>108</v>
      </c>
      <c r="D5" s="550"/>
      <c r="E5" s="550"/>
      <c r="F5" s="550"/>
      <c r="G5" s="550"/>
      <c r="H5" s="199"/>
      <c r="I5" s="232"/>
      <c r="J5" s="70"/>
      <c r="K5" s="550" t="s">
        <v>108</v>
      </c>
      <c r="L5" s="550"/>
      <c r="M5" s="550"/>
      <c r="N5" s="550"/>
      <c r="O5" s="550"/>
      <c r="P5" s="201"/>
      <c r="Q5" s="234"/>
    </row>
    <row r="6" spans="1:17" s="73" customFormat="1" ht="23.55" customHeight="1" x14ac:dyDescent="0.6">
      <c r="B6" s="74"/>
      <c r="C6" s="550" t="s">
        <v>142</v>
      </c>
      <c r="D6" s="550"/>
      <c r="E6" s="550"/>
      <c r="F6" s="550"/>
      <c r="G6" s="550"/>
      <c r="H6" s="199"/>
      <c r="I6" s="232"/>
      <c r="J6" s="70"/>
      <c r="K6" s="550" t="s">
        <v>142</v>
      </c>
      <c r="L6" s="550"/>
      <c r="M6" s="550"/>
      <c r="N6" s="550"/>
      <c r="O6" s="550"/>
      <c r="P6" s="201"/>
      <c r="Q6" s="234"/>
    </row>
    <row r="7" spans="1:17" s="73" customFormat="1" ht="21" customHeight="1" x14ac:dyDescent="0.55000000000000004">
      <c r="B7" s="75" t="s">
        <v>7</v>
      </c>
      <c r="C7" s="76" t="s">
        <v>56</v>
      </c>
      <c r="D7" s="170"/>
      <c r="E7" s="205"/>
      <c r="F7" s="77"/>
      <c r="G7" s="76" t="s">
        <v>57</v>
      </c>
      <c r="H7" s="170"/>
      <c r="I7" s="205"/>
      <c r="J7" s="77"/>
      <c r="K7" s="76" t="s">
        <v>56</v>
      </c>
      <c r="L7" s="170"/>
      <c r="M7" s="205"/>
      <c r="N7" s="77"/>
      <c r="O7" s="76" t="s">
        <v>57</v>
      </c>
      <c r="P7" s="201"/>
      <c r="Q7" s="234"/>
    </row>
    <row r="8" spans="1:17" s="73" customFormat="1" ht="21" customHeight="1" x14ac:dyDescent="0.55000000000000004">
      <c r="B8" s="78"/>
      <c r="C8" s="552" t="s">
        <v>10</v>
      </c>
      <c r="D8" s="552"/>
      <c r="E8" s="552"/>
      <c r="F8" s="552"/>
      <c r="G8" s="552"/>
      <c r="H8" s="552"/>
      <c r="I8" s="552"/>
      <c r="J8" s="552"/>
      <c r="K8" s="552"/>
      <c r="L8" s="552"/>
      <c r="M8" s="552"/>
      <c r="N8" s="552"/>
      <c r="O8" s="552"/>
      <c r="P8" s="201"/>
      <c r="Q8" s="234"/>
    </row>
    <row r="9" spans="1:17" s="73" customFormat="1" ht="21" customHeight="1" x14ac:dyDescent="0.6">
      <c r="A9" s="79" t="s">
        <v>58</v>
      </c>
      <c r="B9" s="78"/>
      <c r="C9" s="80"/>
      <c r="D9" s="171"/>
      <c r="E9" s="206"/>
      <c r="F9" s="71"/>
      <c r="G9" s="80"/>
      <c r="H9" s="171"/>
      <c r="I9" s="206"/>
      <c r="J9" s="71"/>
      <c r="K9" s="80"/>
      <c r="L9" s="171"/>
      <c r="M9" s="206"/>
      <c r="N9" s="71"/>
      <c r="O9" s="80"/>
      <c r="P9" s="201"/>
      <c r="Q9" s="234"/>
    </row>
    <row r="10" spans="1:17" s="84" customFormat="1" ht="21" customHeight="1" x14ac:dyDescent="0.55000000000000004">
      <c r="A10" s="81" t="s">
        <v>59</v>
      </c>
      <c r="B10" s="163"/>
      <c r="C10" s="166">
        <v>143016</v>
      </c>
      <c r="D10" s="172">
        <v>143016</v>
      </c>
      <c r="E10" s="207">
        <f>C10-D10</f>
        <v>0</v>
      </c>
      <c r="F10" s="83"/>
      <c r="G10" s="82">
        <v>99769</v>
      </c>
      <c r="H10" s="174">
        <v>99769</v>
      </c>
      <c r="I10" s="209">
        <f>G10-H10</f>
        <v>0</v>
      </c>
      <c r="J10" s="83"/>
      <c r="K10" s="82">
        <v>100905</v>
      </c>
      <c r="L10" s="174">
        <v>100905</v>
      </c>
      <c r="M10" s="209">
        <f>K10-L10</f>
        <v>0</v>
      </c>
      <c r="N10" s="82"/>
      <c r="O10" s="82">
        <v>96142</v>
      </c>
      <c r="P10" s="202">
        <v>96142</v>
      </c>
      <c r="Q10" s="209">
        <f>O10-P10</f>
        <v>0</v>
      </c>
    </row>
    <row r="11" spans="1:17" s="84" customFormat="1" ht="21" customHeight="1" x14ac:dyDescent="0.55000000000000004">
      <c r="A11" s="81" t="s">
        <v>60</v>
      </c>
      <c r="B11" s="163"/>
      <c r="C11" s="166">
        <v>78542</v>
      </c>
      <c r="D11" s="172">
        <v>78542</v>
      </c>
      <c r="E11" s="207">
        <f>C11-D11</f>
        <v>0</v>
      </c>
      <c r="F11" s="82"/>
      <c r="G11" s="82">
        <v>76248</v>
      </c>
      <c r="H11" s="174">
        <v>76248</v>
      </c>
      <c r="I11" s="209">
        <f>G11-H11</f>
        <v>0</v>
      </c>
      <c r="J11" s="82"/>
      <c r="K11" s="82">
        <v>75382</v>
      </c>
      <c r="L11" s="174">
        <v>75382</v>
      </c>
      <c r="M11" s="209">
        <f>K11-L11</f>
        <v>0</v>
      </c>
      <c r="N11" s="82"/>
      <c r="O11" s="82">
        <v>74695</v>
      </c>
      <c r="P11" s="202">
        <v>74695</v>
      </c>
      <c r="Q11" s="209">
        <f>O11-P11</f>
        <v>0</v>
      </c>
    </row>
    <row r="12" spans="1:17" s="84" customFormat="1" ht="21" customHeight="1" x14ac:dyDescent="0.55000000000000004">
      <c r="A12" s="81" t="s">
        <v>61</v>
      </c>
      <c r="B12" s="163"/>
      <c r="C12" s="166">
        <v>36027</v>
      </c>
      <c r="D12" s="172">
        <v>36027</v>
      </c>
      <c r="E12" s="207">
        <f>C12-D12</f>
        <v>0</v>
      </c>
      <c r="F12" s="82"/>
      <c r="G12" s="82">
        <v>43794</v>
      </c>
      <c r="H12" s="174">
        <v>43794</v>
      </c>
      <c r="I12" s="209">
        <f>G12-H12</f>
        <v>0</v>
      </c>
      <c r="J12" s="82"/>
      <c r="K12" s="82">
        <v>36027</v>
      </c>
      <c r="L12" s="174">
        <v>36027</v>
      </c>
      <c r="M12" s="209">
        <f>K12-L12</f>
        <v>0</v>
      </c>
      <c r="N12" s="82"/>
      <c r="O12" s="82">
        <v>43794</v>
      </c>
      <c r="P12" s="202">
        <v>43794</v>
      </c>
      <c r="Q12" s="209">
        <f>O12-P12</f>
        <v>0</v>
      </c>
    </row>
    <row r="13" spans="1:17" s="84" customFormat="1" ht="21" customHeight="1" x14ac:dyDescent="0.55000000000000004">
      <c r="A13" s="81" t="s">
        <v>62</v>
      </c>
      <c r="B13" s="85">
        <v>5</v>
      </c>
      <c r="C13" s="167">
        <v>3896</v>
      </c>
      <c r="D13" s="172">
        <v>3914.0259999999998</v>
      </c>
      <c r="E13" s="207">
        <f>C13-D13</f>
        <v>-18.02599999999984</v>
      </c>
      <c r="F13" s="83"/>
      <c r="G13" s="124">
        <v>1580.3076599999999</v>
      </c>
      <c r="H13" s="174">
        <v>1580.3076599999999</v>
      </c>
      <c r="I13" s="209">
        <f>G13-H13</f>
        <v>0</v>
      </c>
      <c r="J13" s="83"/>
      <c r="K13" s="124">
        <v>4719</v>
      </c>
      <c r="L13" s="174">
        <v>4718.7130900000002</v>
      </c>
      <c r="M13" s="209">
        <f>K13-L13</f>
        <v>0.28690999999980704</v>
      </c>
      <c r="N13" s="82"/>
      <c r="O13" s="124">
        <v>1645</v>
      </c>
      <c r="P13" s="202">
        <v>1645</v>
      </c>
      <c r="Q13" s="209">
        <f>O13-P13</f>
        <v>0</v>
      </c>
    </row>
    <row r="14" spans="1:17" s="89" customFormat="1" ht="21" customHeight="1" x14ac:dyDescent="0.6">
      <c r="A14" s="120" t="s">
        <v>63</v>
      </c>
      <c r="B14" s="85"/>
      <c r="C14" s="86">
        <v>261481</v>
      </c>
      <c r="D14" s="173">
        <v>261499.02600000001</v>
      </c>
      <c r="E14" s="207">
        <f>C14-D14</f>
        <v>-18.026000000012573</v>
      </c>
      <c r="F14" s="87"/>
      <c r="G14" s="86">
        <v>221391.30765999999</v>
      </c>
      <c r="H14" s="173">
        <v>221391.30765999999</v>
      </c>
      <c r="I14" s="209">
        <f>G14-H14</f>
        <v>0</v>
      </c>
      <c r="J14" s="87"/>
      <c r="K14" s="86">
        <v>217033</v>
      </c>
      <c r="L14" s="173">
        <v>217032.71309</v>
      </c>
      <c r="M14" s="209">
        <f>K14-L14</f>
        <v>0.28690999999525957</v>
      </c>
      <c r="N14" s="88"/>
      <c r="O14" s="86">
        <v>216276</v>
      </c>
      <c r="P14" s="203">
        <v>216276</v>
      </c>
      <c r="Q14" s="209">
        <f>O14-P14</f>
        <v>0</v>
      </c>
    </row>
    <row r="15" spans="1:17" s="89" customFormat="1" ht="13.2" customHeight="1" x14ac:dyDescent="0.6">
      <c r="A15" s="120"/>
      <c r="B15" s="163"/>
      <c r="C15" s="88"/>
      <c r="D15" s="173"/>
      <c r="E15" s="208"/>
      <c r="F15" s="87"/>
      <c r="G15" s="88"/>
      <c r="H15" s="173"/>
      <c r="I15" s="208"/>
      <c r="J15" s="87"/>
      <c r="K15" s="88"/>
      <c r="L15" s="173"/>
      <c r="M15" s="208"/>
      <c r="N15" s="88"/>
      <c r="O15" s="88"/>
      <c r="P15" s="203"/>
      <c r="Q15" s="236"/>
    </row>
    <row r="16" spans="1:17" s="84" customFormat="1" ht="21" customHeight="1" x14ac:dyDescent="0.6">
      <c r="A16" s="120" t="s">
        <v>64</v>
      </c>
      <c r="B16" s="163"/>
      <c r="C16" s="82"/>
      <c r="D16" s="174"/>
      <c r="E16" s="209"/>
      <c r="F16" s="83"/>
      <c r="G16" s="82"/>
      <c r="H16" s="174"/>
      <c r="I16" s="209"/>
      <c r="J16" s="83"/>
      <c r="K16" s="82"/>
      <c r="L16" s="174"/>
      <c r="M16" s="209"/>
      <c r="N16" s="82"/>
      <c r="O16" s="82"/>
      <c r="P16" s="202"/>
      <c r="Q16" s="235"/>
    </row>
    <row r="17" spans="1:17" s="84" customFormat="1" ht="21" customHeight="1" x14ac:dyDescent="0.55000000000000004">
      <c r="A17" s="81" t="s">
        <v>65</v>
      </c>
      <c r="B17" s="163"/>
      <c r="C17" s="168">
        <v>72557</v>
      </c>
      <c r="D17" s="175">
        <v>72494</v>
      </c>
      <c r="E17" s="207">
        <f t="shared" ref="E17:E24" si="0">C17-D17</f>
        <v>63</v>
      </c>
      <c r="F17" s="83"/>
      <c r="G17" s="82">
        <v>46291</v>
      </c>
      <c r="H17" s="174">
        <v>46291</v>
      </c>
      <c r="I17" s="209">
        <f t="shared" ref="I17:I24" si="1">G17-H17</f>
        <v>0</v>
      </c>
      <c r="J17" s="83"/>
      <c r="K17" s="82">
        <v>44493</v>
      </c>
      <c r="L17" s="174">
        <v>44493</v>
      </c>
      <c r="M17" s="209">
        <f t="shared" ref="M17:M24" si="2">K17-L17</f>
        <v>0</v>
      </c>
      <c r="N17" s="82"/>
      <c r="O17" s="82">
        <v>42334</v>
      </c>
      <c r="P17" s="202">
        <v>42920</v>
      </c>
      <c r="Q17" s="209">
        <f t="shared" ref="Q17:Q24" si="3">O17-P17</f>
        <v>-586</v>
      </c>
    </row>
    <row r="18" spans="1:17" s="84" customFormat="1" ht="21" customHeight="1" x14ac:dyDescent="0.55000000000000004">
      <c r="A18" s="81" t="s">
        <v>66</v>
      </c>
      <c r="B18" s="163"/>
      <c r="C18" s="168">
        <v>52130</v>
      </c>
      <c r="D18" s="175">
        <v>52193</v>
      </c>
      <c r="E18" s="207">
        <f t="shared" si="0"/>
        <v>-63</v>
      </c>
      <c r="F18" s="82"/>
      <c r="G18" s="82">
        <v>45790</v>
      </c>
      <c r="H18" s="174">
        <v>45790</v>
      </c>
      <c r="I18" s="209">
        <f t="shared" si="1"/>
        <v>0</v>
      </c>
      <c r="J18" s="82"/>
      <c r="K18" s="82">
        <v>49580</v>
      </c>
      <c r="L18" s="174">
        <v>49580</v>
      </c>
      <c r="M18" s="209">
        <f t="shared" si="2"/>
        <v>0</v>
      </c>
      <c r="N18" s="82"/>
      <c r="O18" s="82">
        <v>43958</v>
      </c>
      <c r="P18" s="202">
        <v>43958</v>
      </c>
      <c r="Q18" s="209">
        <f t="shared" si="3"/>
        <v>0</v>
      </c>
    </row>
    <row r="19" spans="1:17" s="84" customFormat="1" ht="21" customHeight="1" x14ac:dyDescent="0.55000000000000004">
      <c r="A19" s="81" t="s">
        <v>67</v>
      </c>
      <c r="B19" s="163"/>
      <c r="C19" s="168">
        <v>17719</v>
      </c>
      <c r="D19" s="175">
        <v>44422</v>
      </c>
      <c r="E19" s="207">
        <f t="shared" si="0"/>
        <v>-26703</v>
      </c>
      <c r="F19" s="83"/>
      <c r="G19" s="82">
        <v>27523</v>
      </c>
      <c r="H19" s="174">
        <v>27523</v>
      </c>
      <c r="I19" s="209">
        <f t="shared" si="1"/>
        <v>0</v>
      </c>
      <c r="J19" s="83"/>
      <c r="K19" s="82">
        <v>30578</v>
      </c>
      <c r="L19" s="174">
        <v>30578</v>
      </c>
      <c r="M19" s="209">
        <f t="shared" si="2"/>
        <v>0</v>
      </c>
      <c r="N19" s="82"/>
      <c r="O19" s="82">
        <v>27638</v>
      </c>
      <c r="P19" s="202">
        <v>27051</v>
      </c>
      <c r="Q19" s="209">
        <f t="shared" si="3"/>
        <v>587</v>
      </c>
    </row>
    <row r="20" spans="1:17" s="84" customFormat="1" ht="21" customHeight="1" x14ac:dyDescent="0.55000000000000004">
      <c r="A20" s="81" t="s">
        <v>68</v>
      </c>
      <c r="B20" s="163">
        <v>5</v>
      </c>
      <c r="C20" s="168">
        <v>62507</v>
      </c>
      <c r="D20" s="175">
        <v>62719</v>
      </c>
      <c r="E20" s="207">
        <f t="shared" si="0"/>
        <v>-212</v>
      </c>
      <c r="F20" s="83"/>
      <c r="G20" s="82">
        <v>46140</v>
      </c>
      <c r="H20" s="174">
        <v>45302</v>
      </c>
      <c r="I20" s="209">
        <f t="shared" si="1"/>
        <v>838</v>
      </c>
      <c r="J20" s="83"/>
      <c r="K20" s="82">
        <v>52393</v>
      </c>
      <c r="L20" s="174">
        <v>52393</v>
      </c>
      <c r="M20" s="209">
        <f t="shared" si="2"/>
        <v>0</v>
      </c>
      <c r="N20" s="82"/>
      <c r="O20" s="82">
        <v>41621</v>
      </c>
      <c r="P20" s="202">
        <v>41622</v>
      </c>
      <c r="Q20" s="209">
        <f t="shared" si="3"/>
        <v>-1</v>
      </c>
    </row>
    <row r="21" spans="1:17" s="84" customFormat="1" ht="21" customHeight="1" x14ac:dyDescent="0.55000000000000004">
      <c r="A21" s="81" t="s">
        <v>69</v>
      </c>
      <c r="B21" s="163"/>
      <c r="C21" s="168">
        <v>34591</v>
      </c>
      <c r="D21" s="175">
        <v>34591</v>
      </c>
      <c r="E21" s="207">
        <f t="shared" si="0"/>
        <v>0</v>
      </c>
      <c r="F21" s="83"/>
      <c r="G21" s="82">
        <v>110716</v>
      </c>
      <c r="H21" s="174">
        <v>110716</v>
      </c>
      <c r="I21" s="209">
        <f t="shared" si="1"/>
        <v>0</v>
      </c>
      <c r="J21" s="83"/>
      <c r="K21" s="82">
        <v>34591</v>
      </c>
      <c r="L21" s="174">
        <v>34591</v>
      </c>
      <c r="M21" s="209">
        <f t="shared" si="2"/>
        <v>0</v>
      </c>
      <c r="N21" s="82"/>
      <c r="O21" s="82">
        <v>110716</v>
      </c>
      <c r="P21" s="202">
        <v>110716</v>
      </c>
      <c r="Q21" s="209">
        <f t="shared" si="3"/>
        <v>0</v>
      </c>
    </row>
    <row r="22" spans="1:17" s="84" customFormat="1" ht="21" customHeight="1" x14ac:dyDescent="0.55000000000000004">
      <c r="A22" s="81" t="s">
        <v>136</v>
      </c>
      <c r="B22" s="163"/>
      <c r="C22" s="168">
        <v>-14160</v>
      </c>
      <c r="D22" s="175">
        <v>-14160</v>
      </c>
      <c r="E22" s="207">
        <f t="shared" si="0"/>
        <v>0</v>
      </c>
      <c r="F22" s="83"/>
      <c r="G22" s="82">
        <v>-63358</v>
      </c>
      <c r="H22" s="174">
        <v>-63358</v>
      </c>
      <c r="I22" s="209">
        <f t="shared" si="1"/>
        <v>0</v>
      </c>
      <c r="J22" s="83"/>
      <c r="K22" s="82">
        <v>-14160</v>
      </c>
      <c r="L22" s="174">
        <v>-14160</v>
      </c>
      <c r="M22" s="209">
        <f t="shared" si="2"/>
        <v>0</v>
      </c>
      <c r="N22" s="82"/>
      <c r="O22" s="82">
        <v>-63358</v>
      </c>
      <c r="P22" s="202">
        <v>-63358</v>
      </c>
      <c r="Q22" s="209">
        <f t="shared" si="3"/>
        <v>0</v>
      </c>
    </row>
    <row r="23" spans="1:17" s="84" customFormat="1" ht="21" customHeight="1" x14ac:dyDescent="0.55000000000000004">
      <c r="A23" s="90" t="s">
        <v>70</v>
      </c>
      <c r="B23" s="162">
        <v>5</v>
      </c>
      <c r="C23" s="168">
        <v>743</v>
      </c>
      <c r="D23" s="175">
        <v>760</v>
      </c>
      <c r="E23" s="207">
        <f t="shared" si="0"/>
        <v>-17</v>
      </c>
      <c r="F23" s="91"/>
      <c r="G23" s="82">
        <v>13015</v>
      </c>
      <c r="H23" s="174">
        <v>13015</v>
      </c>
      <c r="I23" s="209">
        <f t="shared" si="1"/>
        <v>0</v>
      </c>
      <c r="J23" s="91"/>
      <c r="K23" s="82">
        <v>850</v>
      </c>
      <c r="L23" s="174">
        <v>850.4340000000002</v>
      </c>
      <c r="M23" s="209">
        <f t="shared" si="2"/>
        <v>-0.43400000000019645</v>
      </c>
      <c r="N23" s="91"/>
      <c r="O23" s="82">
        <v>13094</v>
      </c>
      <c r="P23" s="202">
        <v>13094</v>
      </c>
      <c r="Q23" s="209">
        <f t="shared" si="3"/>
        <v>0</v>
      </c>
    </row>
    <row r="24" spans="1:17" s="89" customFormat="1" ht="21" customHeight="1" x14ac:dyDescent="0.6">
      <c r="A24" s="120" t="s">
        <v>71</v>
      </c>
      <c r="B24" s="92"/>
      <c r="C24" s="125">
        <v>226087</v>
      </c>
      <c r="D24" s="173">
        <v>253019</v>
      </c>
      <c r="E24" s="207">
        <f t="shared" si="0"/>
        <v>-26932</v>
      </c>
      <c r="F24" s="87"/>
      <c r="G24" s="125">
        <v>226117</v>
      </c>
      <c r="H24" s="173">
        <v>225279</v>
      </c>
      <c r="I24" s="209">
        <f t="shared" si="1"/>
        <v>838</v>
      </c>
      <c r="J24" s="87"/>
      <c r="K24" s="125">
        <v>198325</v>
      </c>
      <c r="L24" s="173">
        <v>198325.43400000001</v>
      </c>
      <c r="M24" s="209">
        <f t="shared" si="2"/>
        <v>-0.4340000000083819</v>
      </c>
      <c r="N24" s="88"/>
      <c r="O24" s="125">
        <v>216003</v>
      </c>
      <c r="P24" s="203">
        <v>216003</v>
      </c>
      <c r="Q24" s="209">
        <f t="shared" si="3"/>
        <v>0</v>
      </c>
    </row>
    <row r="25" spans="1:17" s="89" customFormat="1" ht="13.2" customHeight="1" x14ac:dyDescent="0.6">
      <c r="A25" s="120"/>
      <c r="B25" s="163"/>
      <c r="C25" s="88"/>
      <c r="D25" s="173"/>
      <c r="E25" s="208"/>
      <c r="F25" s="87"/>
      <c r="G25" s="88"/>
      <c r="H25" s="173"/>
      <c r="I25" s="208"/>
      <c r="J25" s="87"/>
      <c r="K25" s="88"/>
      <c r="L25" s="173"/>
      <c r="M25" s="208"/>
      <c r="N25" s="88"/>
      <c r="O25" s="88"/>
      <c r="P25" s="203"/>
      <c r="Q25" s="236"/>
    </row>
    <row r="26" spans="1:17" s="89" customFormat="1" ht="23.55" customHeight="1" x14ac:dyDescent="0.6">
      <c r="A26" s="93" t="s">
        <v>72</v>
      </c>
      <c r="B26" s="163"/>
      <c r="C26" s="94">
        <v>35394</v>
      </c>
      <c r="D26" s="176">
        <v>8480.0260000000126</v>
      </c>
      <c r="E26" s="207">
        <f>C26-D26</f>
        <v>26913.973999999987</v>
      </c>
      <c r="F26" s="95"/>
      <c r="G26" s="94">
        <v>-4725.6923400000087</v>
      </c>
      <c r="H26" s="176">
        <v>-3887.6923400000087</v>
      </c>
      <c r="I26" s="209">
        <f>G26-H26</f>
        <v>-838</v>
      </c>
      <c r="J26" s="95"/>
      <c r="K26" s="94">
        <v>18708</v>
      </c>
      <c r="L26" s="176">
        <v>18707.279089999996</v>
      </c>
      <c r="M26" s="209">
        <f>K26-L26</f>
        <v>0.72091000000364147</v>
      </c>
      <c r="N26" s="94"/>
      <c r="O26" s="94">
        <v>273</v>
      </c>
      <c r="P26" s="203">
        <v>273</v>
      </c>
      <c r="Q26" s="209">
        <f>O26-P26</f>
        <v>0</v>
      </c>
    </row>
    <row r="27" spans="1:17" s="84" customFormat="1" ht="23.55" customHeight="1" x14ac:dyDescent="0.55000000000000004">
      <c r="A27" s="81" t="s">
        <v>73</v>
      </c>
      <c r="B27" s="85"/>
      <c r="C27" s="22">
        <v>-2589</v>
      </c>
      <c r="D27" s="177">
        <v>-2589</v>
      </c>
      <c r="E27" s="207">
        <f>C27-D27</f>
        <v>0</v>
      </c>
      <c r="F27" s="83"/>
      <c r="G27" s="82">
        <v>13472</v>
      </c>
      <c r="H27" s="174">
        <v>13472</v>
      </c>
      <c r="I27" s="209">
        <f>G27-H27</f>
        <v>0</v>
      </c>
      <c r="J27" s="83"/>
      <c r="K27" s="82">
        <v>-3315</v>
      </c>
      <c r="L27" s="174">
        <v>-3314</v>
      </c>
      <c r="M27" s="209">
        <f>K27-L27</f>
        <v>-1</v>
      </c>
      <c r="N27" s="82"/>
      <c r="O27" s="82">
        <v>13049</v>
      </c>
      <c r="P27" s="202">
        <v>13049</v>
      </c>
      <c r="Q27" s="209">
        <f>O27-P27</f>
        <v>0</v>
      </c>
    </row>
    <row r="28" spans="1:17" s="89" customFormat="1" ht="23.55" customHeight="1" x14ac:dyDescent="0.6">
      <c r="A28" s="120" t="s">
        <v>74</v>
      </c>
      <c r="B28" s="163"/>
      <c r="C28" s="96">
        <v>32805</v>
      </c>
      <c r="D28" s="176">
        <v>5891.0260000000126</v>
      </c>
      <c r="E28" s="207">
        <f>C28-D28</f>
        <v>26913.973999999987</v>
      </c>
      <c r="F28" s="95"/>
      <c r="G28" s="96">
        <v>8746.3076599999913</v>
      </c>
      <c r="H28" s="176">
        <v>9584.3076599999913</v>
      </c>
      <c r="I28" s="209">
        <f>G28-H28</f>
        <v>-838</v>
      </c>
      <c r="J28" s="95"/>
      <c r="K28" s="96">
        <v>15393</v>
      </c>
      <c r="L28" s="176">
        <v>15393.279089999996</v>
      </c>
      <c r="M28" s="209">
        <f>K28-L28</f>
        <v>-0.27908999999635853</v>
      </c>
      <c r="N28" s="94"/>
      <c r="O28" s="96">
        <v>13322</v>
      </c>
      <c r="P28" s="203">
        <v>13322</v>
      </c>
      <c r="Q28" s="209">
        <f>O28-P28</f>
        <v>0</v>
      </c>
    </row>
    <row r="29" spans="1:17" s="84" customFormat="1" ht="13.2" customHeight="1" x14ac:dyDescent="0.6">
      <c r="A29" s="79"/>
      <c r="B29" s="163"/>
      <c r="C29" s="82"/>
      <c r="D29" s="174"/>
      <c r="E29" s="209"/>
      <c r="F29" s="82"/>
      <c r="G29" s="82"/>
      <c r="H29" s="174"/>
      <c r="I29" s="209"/>
      <c r="J29" s="82"/>
      <c r="K29" s="82"/>
      <c r="L29" s="174"/>
      <c r="M29" s="209"/>
      <c r="N29" s="82"/>
      <c r="O29" s="82"/>
      <c r="P29" s="202"/>
      <c r="Q29" s="235"/>
    </row>
    <row r="30" spans="1:17" s="73" customFormat="1" ht="23.55" customHeight="1" x14ac:dyDescent="0.6">
      <c r="A30" s="120" t="s">
        <v>137</v>
      </c>
      <c r="B30" s="163"/>
      <c r="C30" s="83"/>
      <c r="D30" s="178"/>
      <c r="E30" s="212"/>
      <c r="F30" s="82"/>
      <c r="G30" s="83"/>
      <c r="H30" s="178"/>
      <c r="I30" s="212"/>
      <c r="J30" s="82"/>
      <c r="K30" s="83"/>
      <c r="L30" s="178"/>
      <c r="M30" s="212"/>
      <c r="N30" s="82"/>
      <c r="O30" s="83"/>
      <c r="P30" s="201"/>
      <c r="Q30" s="234"/>
    </row>
    <row r="31" spans="1:17" s="73" customFormat="1" ht="23.55" customHeight="1" x14ac:dyDescent="0.6">
      <c r="A31" s="15" t="s">
        <v>76</v>
      </c>
      <c r="B31" s="163"/>
      <c r="C31" s="83"/>
      <c r="D31" s="178"/>
      <c r="E31" s="212"/>
      <c r="F31" s="82"/>
      <c r="G31" s="83"/>
      <c r="H31" s="178"/>
      <c r="I31" s="212"/>
      <c r="J31" s="82"/>
      <c r="K31" s="83"/>
      <c r="L31" s="178"/>
      <c r="M31" s="212"/>
      <c r="N31" s="82"/>
      <c r="O31" s="83"/>
      <c r="P31" s="201"/>
      <c r="Q31" s="234"/>
    </row>
    <row r="32" spans="1:17" s="73" customFormat="1" ht="23.55" customHeight="1" x14ac:dyDescent="0.6">
      <c r="A32" s="97" t="s">
        <v>77</v>
      </c>
      <c r="B32" s="163"/>
      <c r="C32" s="83"/>
      <c r="D32" s="178"/>
      <c r="E32" s="212"/>
      <c r="F32" s="82"/>
      <c r="G32" s="83"/>
      <c r="H32" s="178"/>
      <c r="I32" s="212"/>
      <c r="J32" s="82"/>
      <c r="K32" s="83"/>
      <c r="L32" s="178"/>
      <c r="M32" s="212"/>
      <c r="N32" s="82"/>
      <c r="O32" s="83"/>
      <c r="P32" s="201"/>
      <c r="Q32" s="234"/>
    </row>
    <row r="33" spans="1:17" s="73" customFormat="1" ht="23.55" customHeight="1" x14ac:dyDescent="0.55000000000000004">
      <c r="A33" s="151" t="s">
        <v>138</v>
      </c>
      <c r="B33" s="163"/>
      <c r="C33" s="20"/>
      <c r="D33" s="179"/>
      <c r="E33" s="213"/>
      <c r="F33" s="98"/>
      <c r="G33" s="20"/>
      <c r="H33" s="179"/>
      <c r="I33" s="213"/>
      <c r="J33" s="98"/>
      <c r="K33" s="20"/>
      <c r="L33" s="179"/>
      <c r="M33" s="213"/>
      <c r="N33" s="98"/>
      <c r="O33" s="20"/>
      <c r="P33" s="201"/>
      <c r="Q33" s="234"/>
    </row>
    <row r="34" spans="1:17" s="73" customFormat="1" ht="23.55" customHeight="1" x14ac:dyDescent="0.55000000000000004">
      <c r="A34" s="151" t="s">
        <v>78</v>
      </c>
      <c r="B34" s="163"/>
      <c r="C34" s="82">
        <v>0</v>
      </c>
      <c r="D34" s="174"/>
      <c r="E34" s="209"/>
      <c r="F34" s="98"/>
      <c r="G34" s="82">
        <v>0</v>
      </c>
      <c r="H34" s="174"/>
      <c r="I34" s="209"/>
      <c r="J34" s="98"/>
      <c r="K34" s="82">
        <v>0</v>
      </c>
      <c r="L34" s="174"/>
      <c r="M34" s="209"/>
      <c r="N34" s="98"/>
      <c r="O34" s="20">
        <v>0</v>
      </c>
      <c r="P34" s="201"/>
      <c r="Q34" s="234"/>
    </row>
    <row r="35" spans="1:17" s="73" customFormat="1" ht="23.55" customHeight="1" x14ac:dyDescent="0.55000000000000004">
      <c r="A35" s="151" t="s">
        <v>79</v>
      </c>
      <c r="B35" s="163"/>
      <c r="C35" s="20"/>
      <c r="D35" s="179"/>
      <c r="E35" s="213"/>
      <c r="F35" s="98"/>
      <c r="G35" s="20"/>
      <c r="H35" s="179"/>
      <c r="I35" s="213"/>
      <c r="J35" s="98"/>
      <c r="K35" s="20"/>
      <c r="L35" s="179"/>
      <c r="M35" s="213"/>
      <c r="N35" s="98"/>
      <c r="O35" s="20"/>
      <c r="P35" s="201"/>
      <c r="Q35" s="234"/>
    </row>
    <row r="36" spans="1:17" s="73" customFormat="1" ht="23.55" customHeight="1" x14ac:dyDescent="0.55000000000000004">
      <c r="A36" s="99" t="s">
        <v>77</v>
      </c>
      <c r="B36" s="163"/>
      <c r="C36" s="164">
        <v>0</v>
      </c>
      <c r="D36" s="180"/>
      <c r="E36" s="214"/>
      <c r="F36" s="82"/>
      <c r="G36" s="126">
        <v>0</v>
      </c>
      <c r="H36" s="177"/>
      <c r="I36" s="211"/>
      <c r="J36" s="82"/>
      <c r="K36" s="126">
        <v>0</v>
      </c>
      <c r="L36" s="177"/>
      <c r="M36" s="211"/>
      <c r="N36" s="82"/>
      <c r="O36" s="126">
        <v>0</v>
      </c>
      <c r="P36" s="201"/>
      <c r="Q36" s="234"/>
    </row>
    <row r="37" spans="1:17" s="73" customFormat="1" ht="23.55" customHeight="1" x14ac:dyDescent="0.6">
      <c r="A37" s="120" t="s">
        <v>80</v>
      </c>
      <c r="B37" s="163"/>
      <c r="C37" s="165"/>
      <c r="D37" s="181"/>
      <c r="E37" s="215"/>
      <c r="F37" s="82"/>
      <c r="G37" s="20"/>
      <c r="H37" s="179"/>
      <c r="I37" s="213"/>
      <c r="J37" s="82"/>
      <c r="K37" s="20"/>
      <c r="L37" s="179"/>
      <c r="M37" s="213"/>
      <c r="N37" s="82"/>
      <c r="O37" s="20"/>
      <c r="P37" s="201"/>
      <c r="Q37" s="234"/>
    </row>
    <row r="38" spans="1:17" s="73" customFormat="1" ht="23.55" customHeight="1" x14ac:dyDescent="0.6">
      <c r="A38" s="120" t="s">
        <v>77</v>
      </c>
      <c r="B38" s="163"/>
      <c r="C38" s="95">
        <v>0</v>
      </c>
      <c r="D38" s="182"/>
      <c r="E38" s="216"/>
      <c r="F38" s="88"/>
      <c r="G38" s="95">
        <v>0</v>
      </c>
      <c r="H38" s="182"/>
      <c r="I38" s="216"/>
      <c r="J38" s="88"/>
      <c r="K38" s="95">
        <v>0</v>
      </c>
      <c r="L38" s="182"/>
      <c r="M38" s="216"/>
      <c r="N38" s="88"/>
      <c r="O38" s="95">
        <v>0</v>
      </c>
      <c r="P38" s="201"/>
      <c r="Q38" s="234"/>
    </row>
    <row r="39" spans="1:17" s="73" customFormat="1" ht="23.55" customHeight="1" x14ac:dyDescent="0.6">
      <c r="A39" s="28" t="s">
        <v>81</v>
      </c>
      <c r="B39" s="163"/>
      <c r="C39" s="153">
        <v>0</v>
      </c>
      <c r="D39" s="183"/>
      <c r="E39" s="217"/>
      <c r="F39" s="51"/>
      <c r="G39" s="153">
        <v>0</v>
      </c>
      <c r="H39" s="183"/>
      <c r="I39" s="217"/>
      <c r="J39" s="51"/>
      <c r="K39" s="153">
        <v>0</v>
      </c>
      <c r="L39" s="183"/>
      <c r="M39" s="217"/>
      <c r="N39" s="51"/>
      <c r="O39" s="153">
        <v>0</v>
      </c>
      <c r="P39" s="201"/>
      <c r="Q39" s="234"/>
    </row>
    <row r="40" spans="1:17" s="84" customFormat="1" ht="23.55" customHeight="1" thickBot="1" x14ac:dyDescent="0.65">
      <c r="A40" s="79" t="s">
        <v>139</v>
      </c>
      <c r="B40" s="163"/>
      <c r="C40" s="127">
        <v>32805</v>
      </c>
      <c r="D40" s="173"/>
      <c r="E40" s="208"/>
      <c r="F40" s="82"/>
      <c r="G40" s="127">
        <v>8746.3076599999913</v>
      </c>
      <c r="H40" s="173"/>
      <c r="I40" s="208"/>
      <c r="J40" s="82"/>
      <c r="K40" s="127">
        <v>15393</v>
      </c>
      <c r="L40" s="173"/>
      <c r="M40" s="208"/>
      <c r="N40" s="82"/>
      <c r="O40" s="127">
        <v>13322</v>
      </c>
      <c r="P40" s="202"/>
      <c r="Q40" s="235"/>
    </row>
    <row r="41" spans="1:17" ht="22.5" customHeight="1" thickTop="1" x14ac:dyDescent="0.6">
      <c r="A41" s="556" t="s">
        <v>0</v>
      </c>
      <c r="B41" s="556"/>
      <c r="C41" s="556"/>
      <c r="D41" s="556"/>
      <c r="E41" s="556"/>
      <c r="F41" s="556"/>
      <c r="G41" s="556"/>
      <c r="H41" s="556"/>
      <c r="I41" s="556"/>
      <c r="J41" s="556"/>
      <c r="K41" s="70"/>
      <c r="L41" s="169"/>
      <c r="M41" s="204"/>
      <c r="N41" s="70"/>
      <c r="O41" s="70"/>
    </row>
    <row r="42" spans="1:17" ht="21.75" customHeight="1" x14ac:dyDescent="0.6">
      <c r="A42" s="161" t="s">
        <v>55</v>
      </c>
      <c r="B42" s="72"/>
      <c r="C42" s="70"/>
      <c r="D42" s="169"/>
      <c r="E42" s="204"/>
      <c r="F42" s="70"/>
      <c r="G42" s="70"/>
      <c r="H42" s="169"/>
      <c r="I42" s="204"/>
      <c r="J42" s="70"/>
      <c r="K42" s="70"/>
      <c r="L42" s="169"/>
      <c r="M42" s="204"/>
      <c r="N42" s="70"/>
      <c r="O42" s="70"/>
    </row>
    <row r="43" spans="1:17" ht="13.5" customHeight="1" x14ac:dyDescent="0.6">
      <c r="A43" s="72"/>
      <c r="B43" s="72"/>
      <c r="C43" s="70"/>
      <c r="D43" s="169"/>
      <c r="E43" s="204"/>
      <c r="F43" s="70"/>
      <c r="G43" s="70"/>
      <c r="H43" s="169"/>
      <c r="I43" s="204"/>
      <c r="J43" s="70"/>
      <c r="K43" s="70"/>
      <c r="L43" s="169"/>
      <c r="M43" s="204"/>
      <c r="N43" s="70"/>
      <c r="O43" s="70"/>
    </row>
    <row r="44" spans="1:17" s="73" customFormat="1" ht="22.5" customHeight="1" x14ac:dyDescent="0.6">
      <c r="B44" s="74"/>
      <c r="C44" s="551" t="s">
        <v>2</v>
      </c>
      <c r="D44" s="551"/>
      <c r="E44" s="551"/>
      <c r="F44" s="551"/>
      <c r="G44" s="551"/>
      <c r="H44" s="198"/>
      <c r="I44" s="231"/>
      <c r="J44" s="70"/>
      <c r="K44" s="551" t="s">
        <v>3</v>
      </c>
      <c r="L44" s="551"/>
      <c r="M44" s="551"/>
      <c r="N44" s="551"/>
      <c r="O44" s="551"/>
      <c r="P44" s="201"/>
      <c r="Q44" s="234"/>
    </row>
    <row r="45" spans="1:17" s="73" customFormat="1" ht="22.5" customHeight="1" x14ac:dyDescent="0.6">
      <c r="B45" s="74"/>
      <c r="C45" s="550" t="s">
        <v>108</v>
      </c>
      <c r="D45" s="550"/>
      <c r="E45" s="550"/>
      <c r="F45" s="550"/>
      <c r="G45" s="550"/>
      <c r="H45" s="199"/>
      <c r="I45" s="232"/>
      <c r="J45" s="70"/>
      <c r="K45" s="550" t="s">
        <v>108</v>
      </c>
      <c r="L45" s="550"/>
      <c r="M45" s="550"/>
      <c r="N45" s="550"/>
      <c r="O45" s="550"/>
      <c r="P45" s="201"/>
      <c r="Q45" s="234"/>
    </row>
    <row r="46" spans="1:17" s="73" customFormat="1" ht="22.5" customHeight="1" x14ac:dyDescent="0.6">
      <c r="B46" s="74"/>
      <c r="C46" s="550" t="s">
        <v>142</v>
      </c>
      <c r="D46" s="550"/>
      <c r="E46" s="550"/>
      <c r="F46" s="550"/>
      <c r="G46" s="550"/>
      <c r="H46" s="199"/>
      <c r="I46" s="232"/>
      <c r="J46" s="70"/>
      <c r="K46" s="550" t="s">
        <v>142</v>
      </c>
      <c r="L46" s="550"/>
      <c r="M46" s="550"/>
      <c r="N46" s="550"/>
      <c r="O46" s="550"/>
      <c r="P46" s="201"/>
      <c r="Q46" s="234"/>
    </row>
    <row r="47" spans="1:17" s="73" customFormat="1" ht="22.5" customHeight="1" x14ac:dyDescent="0.55000000000000004">
      <c r="B47" s="75" t="s">
        <v>7</v>
      </c>
      <c r="C47" s="76" t="s">
        <v>56</v>
      </c>
      <c r="D47" s="170"/>
      <c r="E47" s="205"/>
      <c r="F47" s="77"/>
      <c r="G47" s="76" t="s">
        <v>57</v>
      </c>
      <c r="H47" s="170"/>
      <c r="I47" s="205"/>
      <c r="J47" s="77"/>
      <c r="K47" s="76" t="s">
        <v>56</v>
      </c>
      <c r="L47" s="170"/>
      <c r="M47" s="205"/>
      <c r="N47" s="77"/>
      <c r="O47" s="76" t="s">
        <v>57</v>
      </c>
      <c r="P47" s="201"/>
      <c r="Q47" s="234"/>
    </row>
    <row r="48" spans="1:17" s="73" customFormat="1" ht="22.5" customHeight="1" x14ac:dyDescent="0.55000000000000004">
      <c r="B48" s="78"/>
      <c r="C48" s="552" t="s">
        <v>10</v>
      </c>
      <c r="D48" s="552"/>
      <c r="E48" s="552"/>
      <c r="F48" s="552"/>
      <c r="G48" s="552"/>
      <c r="H48" s="552"/>
      <c r="I48" s="552"/>
      <c r="J48" s="552"/>
      <c r="K48" s="552"/>
      <c r="L48" s="552"/>
      <c r="M48" s="552"/>
      <c r="N48" s="552"/>
      <c r="O48" s="552"/>
      <c r="P48" s="201"/>
      <c r="Q48" s="234"/>
    </row>
    <row r="49" spans="1:17" s="73" customFormat="1" ht="22.5" customHeight="1" x14ac:dyDescent="0.6">
      <c r="A49" s="28" t="s">
        <v>83</v>
      </c>
      <c r="B49" s="6"/>
      <c r="C49" s="155"/>
      <c r="D49" s="184"/>
      <c r="E49" s="218"/>
      <c r="F49" s="59"/>
      <c r="G49" s="155"/>
      <c r="H49" s="184"/>
      <c r="I49" s="218"/>
      <c r="J49" s="59"/>
      <c r="K49" s="155"/>
      <c r="L49" s="184"/>
      <c r="M49" s="218"/>
      <c r="N49" s="59"/>
      <c r="O49" s="155"/>
      <c r="P49" s="201"/>
      <c r="Q49" s="234"/>
    </row>
    <row r="50" spans="1:17" s="84" customFormat="1" ht="22.5" customHeight="1" x14ac:dyDescent="0.55000000000000004">
      <c r="A50" s="100" t="s">
        <v>84</v>
      </c>
      <c r="B50" s="18"/>
      <c r="C50" s="148">
        <v>35596</v>
      </c>
      <c r="D50" s="185">
        <v>8684</v>
      </c>
      <c r="E50" s="207">
        <f>C50-D50</f>
        <v>26912</v>
      </c>
      <c r="F50" s="148"/>
      <c r="G50" s="82">
        <v>13437.307659999991</v>
      </c>
      <c r="H50" s="174">
        <v>13437</v>
      </c>
      <c r="I50" s="209">
        <f>G50-H50</f>
        <v>0.30765999999130145</v>
      </c>
      <c r="J50" s="148"/>
      <c r="K50" s="82">
        <v>15393</v>
      </c>
      <c r="L50" s="174">
        <v>111770.56599999999</v>
      </c>
      <c r="M50" s="209">
        <f>K50-L50</f>
        <v>-96377.565999999992</v>
      </c>
      <c r="N50" s="148"/>
      <c r="O50" s="82">
        <v>13322</v>
      </c>
      <c r="P50" s="202">
        <v>13322</v>
      </c>
      <c r="Q50" s="209">
        <f>O50-P50</f>
        <v>0</v>
      </c>
    </row>
    <row r="51" spans="1:17" s="84" customFormat="1" ht="22.5" customHeight="1" x14ac:dyDescent="0.55000000000000004">
      <c r="A51" s="100" t="s">
        <v>85</v>
      </c>
      <c r="B51" s="18"/>
      <c r="C51" s="39">
        <v>-2791</v>
      </c>
      <c r="D51" s="186">
        <v>-1362</v>
      </c>
      <c r="E51" s="207">
        <f>C51-D51</f>
        <v>-1429</v>
      </c>
      <c r="F51" s="34"/>
      <c r="G51" s="128">
        <v>-4691</v>
      </c>
      <c r="H51" s="185">
        <v>-4691</v>
      </c>
      <c r="I51" s="209">
        <f>G51-H51</f>
        <v>0</v>
      </c>
      <c r="J51" s="34"/>
      <c r="K51" s="128">
        <v>0</v>
      </c>
      <c r="L51" s="185">
        <v>0</v>
      </c>
      <c r="M51" s="209">
        <f>K51-L51</f>
        <v>0</v>
      </c>
      <c r="N51" s="148"/>
      <c r="O51" s="128">
        <v>0</v>
      </c>
      <c r="P51" s="202">
        <v>0</v>
      </c>
      <c r="Q51" s="235"/>
    </row>
    <row r="52" spans="1:17" s="89" customFormat="1" ht="22.5" customHeight="1" thickBot="1" x14ac:dyDescent="0.65">
      <c r="A52" s="93" t="s">
        <v>74</v>
      </c>
      <c r="B52" s="29"/>
      <c r="C52" s="156">
        <v>32805</v>
      </c>
      <c r="D52" s="187">
        <v>7322</v>
      </c>
      <c r="E52" s="207">
        <f>C52-D52</f>
        <v>25483</v>
      </c>
      <c r="F52" s="32"/>
      <c r="G52" s="156">
        <v>8746.3076599999913</v>
      </c>
      <c r="H52" s="187">
        <v>8746</v>
      </c>
      <c r="I52" s="209">
        <f>G52-H52</f>
        <v>0.30765999999130145</v>
      </c>
      <c r="J52" s="32"/>
      <c r="K52" s="156">
        <v>15393</v>
      </c>
      <c r="L52" s="187">
        <v>111770.56599999999</v>
      </c>
      <c r="M52" s="209">
        <f>K52-L52</f>
        <v>-96377.565999999992</v>
      </c>
      <c r="N52" s="31"/>
      <c r="O52" s="156">
        <v>13322</v>
      </c>
      <c r="P52" s="203">
        <v>13322</v>
      </c>
      <c r="Q52" s="236"/>
    </row>
    <row r="53" spans="1:17" s="84" customFormat="1" ht="13.5" customHeight="1" thickTop="1" x14ac:dyDescent="0.6">
      <c r="A53" s="93"/>
      <c r="B53" s="29"/>
      <c r="C53" s="150"/>
      <c r="D53" s="188"/>
      <c r="E53" s="222"/>
      <c r="F53" s="63"/>
      <c r="G53" s="150"/>
      <c r="H53" s="188"/>
      <c r="I53" s="222"/>
      <c r="J53" s="63"/>
      <c r="K53" s="150"/>
      <c r="L53" s="188"/>
      <c r="M53" s="222"/>
      <c r="N53" s="150"/>
      <c r="O53" s="150"/>
      <c r="P53" s="202"/>
      <c r="Q53" s="235"/>
    </row>
    <row r="54" spans="1:17" s="84" customFormat="1" ht="22.5" customHeight="1" x14ac:dyDescent="0.6">
      <c r="A54" s="93" t="s">
        <v>87</v>
      </c>
      <c r="B54" s="18"/>
      <c r="C54" s="149"/>
      <c r="D54" s="189"/>
      <c r="E54" s="223"/>
      <c r="F54" s="58"/>
      <c r="G54" s="149"/>
      <c r="H54" s="189"/>
      <c r="I54" s="223"/>
      <c r="J54" s="58"/>
      <c r="K54" s="149"/>
      <c r="L54" s="189"/>
      <c r="M54" s="223"/>
      <c r="N54" s="149"/>
      <c r="O54" s="149"/>
      <c r="P54" s="202"/>
      <c r="Q54" s="235"/>
    </row>
    <row r="55" spans="1:17" s="84" customFormat="1" ht="22.5" customHeight="1" x14ac:dyDescent="0.55000000000000004">
      <c r="A55" s="100" t="s">
        <v>84</v>
      </c>
      <c r="B55" s="18"/>
      <c r="C55" s="148">
        <v>35596</v>
      </c>
      <c r="D55" s="185">
        <v>8684</v>
      </c>
      <c r="E55" s="207">
        <f>C55-D55</f>
        <v>26912</v>
      </c>
      <c r="F55" s="148"/>
      <c r="G55" s="82">
        <v>13437.307659999991</v>
      </c>
      <c r="H55" s="174">
        <v>13437</v>
      </c>
      <c r="I55" s="209">
        <f>G55-H55</f>
        <v>0.30765999999130145</v>
      </c>
      <c r="J55" s="148"/>
      <c r="K55" s="82">
        <v>15393</v>
      </c>
      <c r="L55" s="174">
        <v>112054.56599999999</v>
      </c>
      <c r="M55" s="209">
        <f>K55-L55</f>
        <v>-96661.565999999992</v>
      </c>
      <c r="N55" s="148"/>
      <c r="O55" s="82">
        <v>14986</v>
      </c>
      <c r="P55" s="202">
        <v>13322</v>
      </c>
      <c r="Q55" s="235"/>
    </row>
    <row r="56" spans="1:17" s="89" customFormat="1" ht="22.5" customHeight="1" x14ac:dyDescent="0.6">
      <c r="A56" s="100" t="s">
        <v>85</v>
      </c>
      <c r="B56" s="18"/>
      <c r="C56" s="39">
        <v>-2791</v>
      </c>
      <c r="D56" s="186">
        <v>-1362</v>
      </c>
      <c r="E56" s="207">
        <f>C56-D56</f>
        <v>-1429</v>
      </c>
      <c r="F56" s="34"/>
      <c r="G56" s="128">
        <v>-4691</v>
      </c>
      <c r="H56" s="185">
        <v>-4691</v>
      </c>
      <c r="I56" s="209">
        <f>G56-H56</f>
        <v>0</v>
      </c>
      <c r="J56" s="34"/>
      <c r="K56" s="128">
        <v>0</v>
      </c>
      <c r="L56" s="185">
        <v>0</v>
      </c>
      <c r="M56" s="209">
        <f>K56-L56</f>
        <v>0</v>
      </c>
      <c r="N56" s="148"/>
      <c r="O56" s="128">
        <v>0</v>
      </c>
      <c r="P56" s="203">
        <v>0</v>
      </c>
      <c r="Q56" s="236"/>
    </row>
    <row r="57" spans="1:17" s="84" customFormat="1" ht="22.5" customHeight="1" thickBot="1" x14ac:dyDescent="0.65">
      <c r="A57" s="93" t="s">
        <v>139</v>
      </c>
      <c r="B57" s="29"/>
      <c r="C57" s="156">
        <v>32805</v>
      </c>
      <c r="D57" s="187">
        <v>7322</v>
      </c>
      <c r="E57" s="207">
        <f>C57-D57</f>
        <v>25483</v>
      </c>
      <c r="F57" s="32"/>
      <c r="G57" s="156">
        <v>8746.3076599999913</v>
      </c>
      <c r="H57" s="187">
        <v>8746</v>
      </c>
      <c r="I57" s="209">
        <f>G57-H57</f>
        <v>0.30765999999130145</v>
      </c>
      <c r="J57" s="32"/>
      <c r="K57" s="156">
        <v>15393</v>
      </c>
      <c r="L57" s="187">
        <v>112054.56599999999</v>
      </c>
      <c r="M57" s="209">
        <f>K57-L57</f>
        <v>-96661.565999999992</v>
      </c>
      <c r="N57" s="31"/>
      <c r="O57" s="156">
        <v>13322</v>
      </c>
      <c r="P57" s="202">
        <v>13322</v>
      </c>
      <c r="Q57" s="235"/>
    </row>
    <row r="58" spans="1:17" s="84" customFormat="1" ht="13.5" customHeight="1" thickTop="1" x14ac:dyDescent="0.6">
      <c r="A58" s="28"/>
      <c r="B58" s="18"/>
      <c r="C58" s="154"/>
      <c r="D58" s="190"/>
      <c r="E58" s="224"/>
      <c r="F58" s="154"/>
      <c r="G58" s="154"/>
      <c r="H58" s="190"/>
      <c r="I58" s="224"/>
      <c r="J58" s="154"/>
      <c r="K58" s="154"/>
      <c r="L58" s="190"/>
      <c r="M58" s="224"/>
      <c r="N58" s="154"/>
      <c r="O58" s="154"/>
      <c r="P58" s="202"/>
      <c r="Q58" s="235"/>
    </row>
    <row r="59" spans="1:17" s="84" customFormat="1" ht="24" customHeight="1" thickBot="1" x14ac:dyDescent="0.65">
      <c r="A59" s="5" t="s">
        <v>141</v>
      </c>
      <c r="B59" s="18">
        <v>15</v>
      </c>
      <c r="C59" s="157">
        <v>4.097145488029466</v>
      </c>
      <c r="D59" s="191">
        <v>0.99954709804951891</v>
      </c>
      <c r="E59" s="225"/>
      <c r="F59" s="158"/>
      <c r="G59" s="157">
        <v>6.7186538299999956</v>
      </c>
      <c r="H59" s="191">
        <v>6.7184999999999997</v>
      </c>
      <c r="I59" s="209">
        <f>G59-H59</f>
        <v>1.5382999999591362E-4</v>
      </c>
      <c r="J59" s="158"/>
      <c r="K59" s="157">
        <v>1.7717541436464088</v>
      </c>
      <c r="L59" s="191">
        <v>1.7717995674661258</v>
      </c>
      <c r="M59" s="209">
        <f>K59-L59</f>
        <v>-4.5423819716949865E-5</v>
      </c>
      <c r="N59" s="158"/>
      <c r="O59" s="157">
        <v>6.6609999999999996</v>
      </c>
      <c r="P59" s="202">
        <v>6.6609999999999996</v>
      </c>
      <c r="Q59" s="209">
        <f>O59-P59</f>
        <v>0</v>
      </c>
    </row>
    <row r="60" spans="1:17" s="84" customFormat="1" ht="23.7" customHeight="1" thickTop="1" x14ac:dyDescent="0.6">
      <c r="A60" s="5"/>
      <c r="B60" s="18"/>
      <c r="C60" s="158"/>
      <c r="D60" s="191"/>
      <c r="E60" s="225"/>
      <c r="F60" s="158"/>
      <c r="G60" s="158"/>
      <c r="H60" s="191"/>
      <c r="I60" s="225"/>
      <c r="J60" s="158"/>
      <c r="K60" s="158"/>
      <c r="L60" s="191"/>
      <c r="M60" s="225"/>
      <c r="N60" s="158"/>
      <c r="O60" s="158"/>
      <c r="P60" s="202"/>
      <c r="Q60" s="235"/>
    </row>
    <row r="61" spans="1:17" s="84" customFormat="1" ht="23.7" customHeight="1" x14ac:dyDescent="0.6">
      <c r="A61" s="5"/>
      <c r="B61" s="18"/>
      <c r="C61" s="158"/>
      <c r="D61" s="191"/>
      <c r="E61" s="225"/>
      <c r="F61" s="158"/>
      <c r="G61" s="158"/>
      <c r="H61" s="191"/>
      <c r="I61" s="225"/>
      <c r="J61" s="158"/>
      <c r="K61" s="158"/>
      <c r="L61" s="191"/>
      <c r="M61" s="225"/>
      <c r="N61" s="158"/>
      <c r="O61" s="158"/>
      <c r="P61" s="202"/>
      <c r="Q61" s="235"/>
    </row>
    <row r="62" spans="1:17" ht="22.5" customHeight="1" x14ac:dyDescent="0.55000000000000004">
      <c r="B62" s="71"/>
      <c r="C62" s="71"/>
      <c r="D62" s="192"/>
      <c r="E62" s="226"/>
      <c r="F62" s="103"/>
      <c r="G62" s="102"/>
      <c r="H62" s="200"/>
      <c r="I62" s="233"/>
      <c r="J62" s="103"/>
      <c r="K62" s="102"/>
      <c r="L62" s="200"/>
      <c r="M62" s="233"/>
      <c r="N62" s="121"/>
      <c r="O62" s="102"/>
    </row>
    <row r="63" spans="1:17" ht="22.5" customHeight="1" x14ac:dyDescent="0.55000000000000004">
      <c r="B63" s="71"/>
      <c r="C63" s="71"/>
      <c r="D63" s="192"/>
      <c r="E63" s="226"/>
      <c r="F63" s="103"/>
      <c r="G63" s="102"/>
      <c r="H63" s="200"/>
      <c r="I63" s="233"/>
      <c r="J63" s="103"/>
      <c r="K63" s="102"/>
      <c r="L63" s="200"/>
      <c r="M63" s="233"/>
      <c r="N63" s="121"/>
      <c r="O63" s="102"/>
    </row>
    <row r="64" spans="1:17" ht="22.5" customHeight="1" x14ac:dyDescent="0.55000000000000004">
      <c r="B64" s="71"/>
      <c r="C64" s="71"/>
      <c r="D64" s="192"/>
      <c r="E64" s="226"/>
      <c r="F64" s="103"/>
      <c r="G64" s="102"/>
      <c r="H64" s="200"/>
      <c r="I64" s="233"/>
      <c r="J64" s="103"/>
      <c r="K64" s="102"/>
      <c r="L64" s="200"/>
      <c r="M64" s="233"/>
      <c r="N64" s="121"/>
      <c r="O64" s="102"/>
    </row>
    <row r="65" spans="1:17" s="84" customFormat="1" ht="23.7" customHeight="1" x14ac:dyDescent="0.6">
      <c r="A65" s="5"/>
      <c r="B65" s="18"/>
      <c r="C65" s="158"/>
      <c r="D65" s="191"/>
      <c r="E65" s="225"/>
      <c r="F65" s="158"/>
      <c r="G65" s="158"/>
      <c r="H65" s="191"/>
      <c r="I65" s="225"/>
      <c r="J65" s="158"/>
      <c r="K65" s="158"/>
      <c r="L65" s="191"/>
      <c r="M65" s="225"/>
      <c r="N65" s="158"/>
      <c r="O65" s="158"/>
      <c r="P65" s="202"/>
      <c r="Q65" s="235"/>
    </row>
    <row r="66" spans="1:17" s="84" customFormat="1" ht="23.7" customHeight="1" x14ac:dyDescent="0.6">
      <c r="A66" s="5"/>
      <c r="B66" s="18"/>
      <c r="C66" s="158"/>
      <c r="D66" s="191"/>
      <c r="E66" s="225"/>
      <c r="F66" s="158"/>
      <c r="G66" s="158"/>
      <c r="H66" s="191"/>
      <c r="I66" s="225"/>
      <c r="J66" s="158"/>
      <c r="K66" s="158"/>
      <c r="L66" s="191"/>
      <c r="M66" s="225"/>
      <c r="N66" s="158"/>
      <c r="O66" s="158"/>
      <c r="P66" s="202"/>
      <c r="Q66" s="235"/>
    </row>
    <row r="67" spans="1:17" s="84" customFormat="1" ht="23.7" customHeight="1" x14ac:dyDescent="0.6">
      <c r="A67" s="5"/>
      <c r="B67" s="18"/>
      <c r="C67" s="158"/>
      <c r="D67" s="191"/>
      <c r="E67" s="225"/>
      <c r="F67" s="158"/>
      <c r="G67" s="158"/>
      <c r="H67" s="191"/>
      <c r="I67" s="225"/>
      <c r="J67" s="158"/>
      <c r="K67" s="158"/>
      <c r="L67" s="191"/>
      <c r="M67" s="225"/>
      <c r="N67" s="158"/>
      <c r="O67" s="158"/>
      <c r="P67" s="202"/>
      <c r="Q67" s="235"/>
    </row>
    <row r="68" spans="1:17" s="84" customFormat="1" ht="23.7" customHeight="1" x14ac:dyDescent="0.6">
      <c r="A68" s="5"/>
      <c r="B68" s="18"/>
      <c r="C68" s="158"/>
      <c r="D68" s="191"/>
      <c r="E68" s="225"/>
      <c r="F68" s="158"/>
      <c r="G68" s="158"/>
      <c r="H68" s="191"/>
      <c r="I68" s="225"/>
      <c r="J68" s="158"/>
      <c r="K68" s="158"/>
      <c r="L68" s="191"/>
      <c r="M68" s="225"/>
      <c r="N68" s="158"/>
      <c r="O68" s="158"/>
      <c r="P68" s="202"/>
      <c r="Q68" s="235"/>
    </row>
    <row r="69" spans="1:17" s="84" customFormat="1" ht="23.7" customHeight="1" x14ac:dyDescent="0.6">
      <c r="A69" s="5"/>
      <c r="B69" s="18"/>
      <c r="C69" s="158"/>
      <c r="D69" s="191"/>
      <c r="E69" s="225"/>
      <c r="F69" s="158"/>
      <c r="G69" s="158"/>
      <c r="H69" s="191"/>
      <c r="I69" s="225"/>
      <c r="J69" s="158"/>
      <c r="K69" s="158"/>
      <c r="L69" s="191"/>
      <c r="M69" s="225"/>
      <c r="N69" s="158"/>
      <c r="O69" s="158"/>
      <c r="P69" s="202"/>
      <c r="Q69" s="235"/>
    </row>
    <row r="70" spans="1:17" s="84" customFormat="1" ht="23.7" customHeight="1" x14ac:dyDescent="0.6">
      <c r="A70" s="5"/>
      <c r="B70" s="18"/>
      <c r="C70" s="158"/>
      <c r="D70" s="191"/>
      <c r="E70" s="225"/>
      <c r="F70" s="158"/>
      <c r="G70" s="158"/>
      <c r="H70" s="191"/>
      <c r="I70" s="225"/>
      <c r="J70" s="158"/>
      <c r="K70" s="158"/>
      <c r="L70" s="191"/>
      <c r="M70" s="225"/>
      <c r="N70" s="158"/>
      <c r="O70" s="158"/>
      <c r="P70" s="202"/>
      <c r="Q70" s="235"/>
    </row>
    <row r="71" spans="1:17" s="84" customFormat="1" ht="23.7" customHeight="1" x14ac:dyDescent="0.6">
      <c r="A71" s="5"/>
      <c r="B71" s="18"/>
      <c r="C71" s="158"/>
      <c r="D71" s="191"/>
      <c r="E71" s="225"/>
      <c r="F71" s="158"/>
      <c r="G71" s="158"/>
      <c r="H71" s="191"/>
      <c r="I71" s="225"/>
      <c r="J71" s="158"/>
      <c r="K71" s="158"/>
      <c r="L71" s="191"/>
      <c r="M71" s="225"/>
      <c r="N71" s="158"/>
      <c r="O71" s="158"/>
      <c r="P71" s="202"/>
      <c r="Q71" s="235"/>
    </row>
    <row r="72" spans="1:17" s="84" customFormat="1" ht="23.7" customHeight="1" x14ac:dyDescent="0.6">
      <c r="A72" s="5"/>
      <c r="B72" s="18"/>
      <c r="C72" s="158"/>
      <c r="D72" s="191"/>
      <c r="E72" s="225"/>
      <c r="F72" s="158"/>
      <c r="G72" s="158"/>
      <c r="H72" s="191"/>
      <c r="I72" s="225"/>
      <c r="J72" s="158"/>
      <c r="K72" s="158"/>
      <c r="L72" s="191"/>
      <c r="M72" s="225"/>
      <c r="N72" s="158"/>
      <c r="O72" s="158"/>
      <c r="P72" s="202"/>
      <c r="Q72" s="235"/>
    </row>
    <row r="73" spans="1:17" s="84" customFormat="1" ht="23.7" customHeight="1" x14ac:dyDescent="0.6">
      <c r="A73" s="5"/>
      <c r="B73" s="18"/>
      <c r="C73" s="158"/>
      <c r="D73" s="191"/>
      <c r="E73" s="225"/>
      <c r="F73" s="158"/>
      <c r="G73" s="158"/>
      <c r="H73" s="191"/>
      <c r="I73" s="225"/>
      <c r="J73" s="158"/>
      <c r="K73" s="158"/>
      <c r="L73" s="191"/>
      <c r="M73" s="225"/>
      <c r="N73" s="158"/>
      <c r="O73" s="158"/>
      <c r="P73" s="202"/>
      <c r="Q73" s="235"/>
    </row>
    <row r="74" spans="1:17" s="84" customFormat="1" ht="23.7" customHeight="1" x14ac:dyDescent="0.6">
      <c r="A74" s="5"/>
      <c r="B74" s="18"/>
      <c r="C74" s="158"/>
      <c r="D74" s="191"/>
      <c r="E74" s="225"/>
      <c r="F74" s="158"/>
      <c r="G74" s="158"/>
      <c r="H74" s="191"/>
      <c r="I74" s="225"/>
      <c r="J74" s="158"/>
      <c r="K74" s="158"/>
      <c r="L74" s="191"/>
      <c r="M74" s="225"/>
      <c r="N74" s="158"/>
      <c r="O74" s="158"/>
      <c r="P74" s="202"/>
      <c r="Q74" s="235"/>
    </row>
    <row r="75" spans="1:17" s="84" customFormat="1" ht="23.7" customHeight="1" x14ac:dyDescent="0.6">
      <c r="A75" s="5"/>
      <c r="B75" s="18"/>
      <c r="C75" s="158"/>
      <c r="D75" s="191"/>
      <c r="E75" s="225"/>
      <c r="F75" s="158"/>
      <c r="G75" s="158"/>
      <c r="H75" s="191"/>
      <c r="I75" s="225"/>
      <c r="J75" s="158"/>
      <c r="K75" s="158"/>
      <c r="L75" s="191"/>
      <c r="M75" s="225"/>
      <c r="N75" s="158"/>
      <c r="O75" s="158"/>
      <c r="P75" s="202"/>
      <c r="Q75" s="235"/>
    </row>
    <row r="76" spans="1:17" s="84" customFormat="1" ht="23.7" customHeight="1" x14ac:dyDescent="0.6">
      <c r="A76" s="5"/>
      <c r="B76" s="18"/>
      <c r="C76" s="158"/>
      <c r="D76" s="191"/>
      <c r="E76" s="225"/>
      <c r="F76" s="158"/>
      <c r="G76" s="158"/>
      <c r="H76" s="191"/>
      <c r="I76" s="225"/>
      <c r="J76" s="158"/>
      <c r="K76" s="158"/>
      <c r="L76" s="191"/>
      <c r="M76" s="225"/>
      <c r="N76" s="158"/>
      <c r="O76" s="158"/>
      <c r="P76" s="202"/>
      <c r="Q76" s="235"/>
    </row>
    <row r="77" spans="1:17" s="84" customFormat="1" ht="23.7" customHeight="1" x14ac:dyDescent="0.6">
      <c r="A77" s="5"/>
      <c r="B77" s="18"/>
      <c r="C77" s="158"/>
      <c r="D77" s="191"/>
      <c r="E77" s="225"/>
      <c r="F77" s="158"/>
      <c r="G77" s="158"/>
      <c r="H77" s="191"/>
      <c r="I77" s="225"/>
      <c r="J77" s="158"/>
      <c r="K77" s="158"/>
      <c r="L77" s="191"/>
      <c r="M77" s="225"/>
      <c r="N77" s="158"/>
      <c r="O77" s="158"/>
      <c r="P77" s="202"/>
      <c r="Q77" s="235"/>
    </row>
    <row r="78" spans="1:17" s="84" customFormat="1" ht="22.5" customHeight="1" x14ac:dyDescent="0.6">
      <c r="A78" s="28"/>
      <c r="B78" s="18"/>
      <c r="C78" s="159"/>
      <c r="D78" s="193"/>
      <c r="E78" s="227"/>
      <c r="F78" s="159"/>
      <c r="G78" s="159"/>
      <c r="H78" s="193"/>
      <c r="I78" s="227"/>
      <c r="J78" s="159"/>
      <c r="K78" s="159"/>
      <c r="L78" s="193"/>
      <c r="M78" s="227"/>
      <c r="N78" s="159"/>
      <c r="O78" s="159"/>
      <c r="P78" s="202"/>
      <c r="Q78" s="235"/>
    </row>
    <row r="79" spans="1:17" ht="21.75" customHeight="1" x14ac:dyDescent="0.6">
      <c r="A79" s="556" t="s">
        <v>0</v>
      </c>
      <c r="B79" s="556"/>
      <c r="C79" s="556"/>
      <c r="D79" s="556"/>
      <c r="E79" s="556"/>
      <c r="F79" s="556"/>
      <c r="G79" s="556"/>
      <c r="H79" s="556"/>
      <c r="I79" s="556"/>
      <c r="J79" s="556"/>
      <c r="K79" s="70"/>
      <c r="L79" s="169"/>
      <c r="M79" s="204"/>
      <c r="N79" s="70"/>
      <c r="O79" s="70"/>
    </row>
    <row r="80" spans="1:17" ht="21.75" customHeight="1" x14ac:dyDescent="0.6">
      <c r="A80" s="161" t="s">
        <v>55</v>
      </c>
      <c r="B80" s="72"/>
      <c r="C80" s="70"/>
      <c r="D80" s="169"/>
      <c r="E80" s="204"/>
      <c r="F80" s="70"/>
      <c r="G80" s="70"/>
      <c r="H80" s="169"/>
      <c r="I80" s="204"/>
      <c r="J80" s="70"/>
      <c r="K80" s="70"/>
      <c r="L80" s="169"/>
      <c r="M80" s="204"/>
      <c r="N80" s="70"/>
      <c r="O80" s="70"/>
    </row>
    <row r="81" spans="1:17" ht="13.5" customHeight="1" x14ac:dyDescent="0.6">
      <c r="A81" s="70"/>
      <c r="B81" s="70"/>
      <c r="C81" s="70"/>
      <c r="D81" s="169"/>
      <c r="E81" s="204"/>
      <c r="F81" s="70"/>
      <c r="G81" s="70"/>
      <c r="H81" s="169"/>
      <c r="I81" s="204"/>
      <c r="J81" s="70"/>
      <c r="K81" s="70"/>
      <c r="L81" s="169"/>
      <c r="M81" s="204"/>
      <c r="N81" s="70"/>
      <c r="O81" s="70"/>
    </row>
    <row r="82" spans="1:17" s="73" customFormat="1" ht="23.55" customHeight="1" x14ac:dyDescent="0.6">
      <c r="B82" s="74"/>
      <c r="C82" s="551" t="s">
        <v>2</v>
      </c>
      <c r="D82" s="551"/>
      <c r="E82" s="551"/>
      <c r="F82" s="551"/>
      <c r="G82" s="551"/>
      <c r="H82" s="198"/>
      <c r="I82" s="231"/>
      <c r="J82" s="70"/>
      <c r="K82" s="551" t="s">
        <v>3</v>
      </c>
      <c r="L82" s="551"/>
      <c r="M82" s="551"/>
      <c r="N82" s="551"/>
      <c r="O82" s="551"/>
      <c r="P82" s="201"/>
      <c r="Q82" s="234"/>
    </row>
    <row r="83" spans="1:17" s="73" customFormat="1" ht="23.55" customHeight="1" x14ac:dyDescent="0.6">
      <c r="B83" s="74"/>
      <c r="C83" s="550" t="s">
        <v>143</v>
      </c>
      <c r="D83" s="550"/>
      <c r="E83" s="550"/>
      <c r="F83" s="550"/>
      <c r="G83" s="550"/>
      <c r="H83" s="199"/>
      <c r="I83" s="232"/>
      <c r="J83" s="70"/>
      <c r="K83" s="550" t="s">
        <v>143</v>
      </c>
      <c r="L83" s="550"/>
      <c r="M83" s="550"/>
      <c r="N83" s="550"/>
      <c r="O83" s="550"/>
      <c r="P83" s="201"/>
      <c r="Q83" s="234"/>
    </row>
    <row r="84" spans="1:17" s="73" customFormat="1" ht="23.55" customHeight="1" x14ac:dyDescent="0.6">
      <c r="B84" s="74"/>
      <c r="C84" s="550" t="s">
        <v>142</v>
      </c>
      <c r="D84" s="550"/>
      <c r="E84" s="550"/>
      <c r="F84" s="550"/>
      <c r="G84" s="550"/>
      <c r="H84" s="199"/>
      <c r="I84" s="232"/>
      <c r="J84" s="70"/>
      <c r="K84" s="550" t="s">
        <v>142</v>
      </c>
      <c r="L84" s="550"/>
      <c r="M84" s="550"/>
      <c r="N84" s="550"/>
      <c r="O84" s="550"/>
      <c r="P84" s="201"/>
      <c r="Q84" s="234"/>
    </row>
    <row r="85" spans="1:17" s="73" customFormat="1" ht="21" customHeight="1" x14ac:dyDescent="0.55000000000000004">
      <c r="B85" s="75" t="s">
        <v>7</v>
      </c>
      <c r="C85" s="76" t="s">
        <v>56</v>
      </c>
      <c r="D85" s="170"/>
      <c r="E85" s="205"/>
      <c r="F85" s="77"/>
      <c r="G85" s="76" t="s">
        <v>57</v>
      </c>
      <c r="H85" s="170"/>
      <c r="I85" s="205"/>
      <c r="J85" s="77"/>
      <c r="K85" s="76" t="s">
        <v>56</v>
      </c>
      <c r="L85" s="170"/>
      <c r="M85" s="205"/>
      <c r="N85" s="77"/>
      <c r="O85" s="76" t="s">
        <v>57</v>
      </c>
      <c r="P85" s="201"/>
      <c r="Q85" s="234"/>
    </row>
    <row r="86" spans="1:17" s="73" customFormat="1" ht="21" customHeight="1" x14ac:dyDescent="0.55000000000000004">
      <c r="B86" s="78"/>
      <c r="C86" s="552" t="s">
        <v>10</v>
      </c>
      <c r="D86" s="552"/>
      <c r="E86" s="552"/>
      <c r="F86" s="552"/>
      <c r="G86" s="552"/>
      <c r="H86" s="552"/>
      <c r="I86" s="552"/>
      <c r="J86" s="552"/>
      <c r="K86" s="552"/>
      <c r="L86" s="552"/>
      <c r="M86" s="552"/>
      <c r="N86" s="552"/>
      <c r="O86" s="552"/>
      <c r="P86" s="201"/>
      <c r="Q86" s="234"/>
    </row>
    <row r="87" spans="1:17" s="73" customFormat="1" ht="21" customHeight="1" x14ac:dyDescent="0.6">
      <c r="A87" s="79" t="s">
        <v>58</v>
      </c>
      <c r="B87" s="78"/>
      <c r="C87" s="80"/>
      <c r="D87" s="171"/>
      <c r="E87" s="206"/>
      <c r="F87" s="71"/>
      <c r="G87" s="80"/>
      <c r="H87" s="171"/>
      <c r="I87" s="206"/>
      <c r="J87" s="71"/>
      <c r="K87" s="80"/>
      <c r="L87" s="171"/>
      <c r="M87" s="206"/>
      <c r="N87" s="71"/>
      <c r="O87" s="80"/>
      <c r="P87" s="201"/>
      <c r="Q87" s="234"/>
    </row>
    <row r="88" spans="1:17" s="84" customFormat="1" ht="21" customHeight="1" x14ac:dyDescent="0.55000000000000004">
      <c r="A88" s="81" t="s">
        <v>59</v>
      </c>
      <c r="B88" s="163"/>
      <c r="C88" s="82">
        <v>429386</v>
      </c>
      <c r="D88" s="174">
        <v>429386</v>
      </c>
      <c r="E88" s="209">
        <f>C88-D88</f>
        <v>0</v>
      </c>
      <c r="F88" s="83"/>
      <c r="G88" s="82">
        <v>507552</v>
      </c>
      <c r="H88" s="174">
        <v>507552</v>
      </c>
      <c r="I88" s="209">
        <f>G88-H88</f>
        <v>0</v>
      </c>
      <c r="J88" s="83"/>
      <c r="K88" s="82">
        <v>337513</v>
      </c>
      <c r="L88" s="174">
        <v>337513</v>
      </c>
      <c r="M88" s="209">
        <f>K88-L88</f>
        <v>0</v>
      </c>
      <c r="N88" s="82"/>
      <c r="O88" s="82">
        <v>503925</v>
      </c>
      <c r="P88" s="202">
        <v>503925</v>
      </c>
      <c r="Q88" s="235"/>
    </row>
    <row r="89" spans="1:17" s="84" customFormat="1" ht="21" customHeight="1" x14ac:dyDescent="0.55000000000000004">
      <c r="A89" s="81" t="s">
        <v>60</v>
      </c>
      <c r="B89" s="163"/>
      <c r="C89" s="82">
        <v>252997</v>
      </c>
      <c r="D89" s="174">
        <v>252997</v>
      </c>
      <c r="E89" s="209">
        <f>C89-D89</f>
        <v>0</v>
      </c>
      <c r="F89" s="82"/>
      <c r="G89" s="82">
        <v>211851</v>
      </c>
      <c r="H89" s="174">
        <v>211851</v>
      </c>
      <c r="I89" s="209">
        <f>G89-H89</f>
        <v>0</v>
      </c>
      <c r="J89" s="82"/>
      <c r="K89" s="82">
        <v>238222</v>
      </c>
      <c r="L89" s="174">
        <v>238222</v>
      </c>
      <c r="M89" s="209">
        <f>K89-L89</f>
        <v>0</v>
      </c>
      <c r="N89" s="82"/>
      <c r="O89" s="82">
        <v>210298</v>
      </c>
      <c r="P89" s="202">
        <v>210298</v>
      </c>
      <c r="Q89" s="235"/>
    </row>
    <row r="90" spans="1:17" s="84" customFormat="1" ht="21" customHeight="1" x14ac:dyDescent="0.55000000000000004">
      <c r="A90" s="81" t="s">
        <v>61</v>
      </c>
      <c r="B90" s="163"/>
      <c r="C90" s="82">
        <v>116676</v>
      </c>
      <c r="D90" s="174">
        <v>116676</v>
      </c>
      <c r="E90" s="209">
        <f>C90-D90</f>
        <v>0</v>
      </c>
      <c r="F90" s="82"/>
      <c r="G90" s="82">
        <v>134585</v>
      </c>
      <c r="H90" s="174">
        <v>134585</v>
      </c>
      <c r="I90" s="209">
        <f>G90-H90</f>
        <v>0</v>
      </c>
      <c r="J90" s="82"/>
      <c r="K90" s="82">
        <v>116676</v>
      </c>
      <c r="L90" s="174">
        <v>116676</v>
      </c>
      <c r="M90" s="209">
        <f>K90-L90</f>
        <v>0</v>
      </c>
      <c r="N90" s="82"/>
      <c r="O90" s="82">
        <v>134585</v>
      </c>
      <c r="P90" s="202">
        <v>134585</v>
      </c>
      <c r="Q90" s="235"/>
    </row>
    <row r="91" spans="1:17" s="84" customFormat="1" ht="21" customHeight="1" x14ac:dyDescent="0.55000000000000004">
      <c r="A91" s="81" t="s">
        <v>62</v>
      </c>
      <c r="B91" s="163">
        <v>5</v>
      </c>
      <c r="C91" s="124">
        <v>8125</v>
      </c>
      <c r="D91" s="174">
        <v>8125</v>
      </c>
      <c r="E91" s="209">
        <f>C91-D91</f>
        <v>0</v>
      </c>
      <c r="F91" s="83"/>
      <c r="G91" s="124">
        <v>3784</v>
      </c>
      <c r="H91" s="174">
        <v>3784.3076599999999</v>
      </c>
      <c r="I91" s="209">
        <f>G91-H91</f>
        <v>-0.30765999999994165</v>
      </c>
      <c r="J91" s="83"/>
      <c r="K91" s="124">
        <v>10361</v>
      </c>
      <c r="L91" s="174">
        <v>10361</v>
      </c>
      <c r="M91" s="209">
        <f>K91-L91</f>
        <v>0</v>
      </c>
      <c r="N91" s="82"/>
      <c r="O91" s="124">
        <v>3768</v>
      </c>
      <c r="P91" s="202">
        <v>3768</v>
      </c>
      <c r="Q91" s="235"/>
    </row>
    <row r="92" spans="1:17" s="89" customFormat="1" ht="21" customHeight="1" x14ac:dyDescent="0.6">
      <c r="A92" s="120" t="s">
        <v>63</v>
      </c>
      <c r="B92" s="85"/>
      <c r="C92" s="86">
        <v>807184</v>
      </c>
      <c r="D92" s="173">
        <v>807184</v>
      </c>
      <c r="E92" s="209">
        <f>C92-D92</f>
        <v>0</v>
      </c>
      <c r="F92" s="87"/>
      <c r="G92" s="86">
        <v>857772</v>
      </c>
      <c r="H92" s="173">
        <v>857772.30766000005</v>
      </c>
      <c r="I92" s="209">
        <f>G92-H92</f>
        <v>-0.30766000004950911</v>
      </c>
      <c r="J92" s="87"/>
      <c r="K92" s="86">
        <v>702772</v>
      </c>
      <c r="L92" s="173">
        <v>702772</v>
      </c>
      <c r="M92" s="209">
        <f>K92-L92</f>
        <v>0</v>
      </c>
      <c r="N92" s="88"/>
      <c r="O92" s="86">
        <v>852576</v>
      </c>
      <c r="P92" s="203">
        <v>852576</v>
      </c>
      <c r="Q92" s="236"/>
    </row>
    <row r="93" spans="1:17" s="89" customFormat="1" ht="13.5" customHeight="1" x14ac:dyDescent="0.6">
      <c r="A93" s="120"/>
      <c r="B93" s="163"/>
      <c r="C93" s="88"/>
      <c r="D93" s="173"/>
      <c r="E93" s="208"/>
      <c r="F93" s="87"/>
      <c r="G93" s="88"/>
      <c r="H93" s="173"/>
      <c r="I93" s="208"/>
      <c r="J93" s="87"/>
      <c r="K93" s="88"/>
      <c r="L93" s="173"/>
      <c r="M93" s="208"/>
      <c r="N93" s="88"/>
      <c r="O93" s="88"/>
      <c r="P93" s="203"/>
      <c r="Q93" s="236"/>
    </row>
    <row r="94" spans="1:17" s="84" customFormat="1" ht="21" customHeight="1" x14ac:dyDescent="0.6">
      <c r="A94" s="120" t="s">
        <v>64</v>
      </c>
      <c r="B94" s="163"/>
      <c r="C94" s="82"/>
      <c r="D94" s="174"/>
      <c r="E94" s="209"/>
      <c r="F94" s="83"/>
      <c r="G94" s="82"/>
      <c r="H94" s="174"/>
      <c r="I94" s="209"/>
      <c r="J94" s="83"/>
      <c r="K94" s="82"/>
      <c r="L94" s="174"/>
      <c r="M94" s="209"/>
      <c r="N94" s="82"/>
      <c r="O94" s="82"/>
      <c r="P94" s="202"/>
      <c r="Q94" s="235"/>
    </row>
    <row r="95" spans="1:17" s="84" customFormat="1" ht="21" customHeight="1" x14ac:dyDescent="0.55000000000000004">
      <c r="A95" s="81" t="s">
        <v>65</v>
      </c>
      <c r="B95" s="163"/>
      <c r="C95" s="82">
        <v>194011</v>
      </c>
      <c r="D95" s="174">
        <v>194011</v>
      </c>
      <c r="E95" s="209">
        <f t="shared" ref="E95:E102" si="4">C95-D95</f>
        <v>0</v>
      </c>
      <c r="F95" s="83"/>
      <c r="G95" s="82">
        <v>230534</v>
      </c>
      <c r="H95" s="174">
        <v>232206</v>
      </c>
      <c r="I95" s="209">
        <f t="shared" ref="I95:I102" si="5">G95-H95</f>
        <v>-1672</v>
      </c>
      <c r="J95" s="83"/>
      <c r="K95" s="82">
        <v>130426</v>
      </c>
      <c r="L95" s="174">
        <v>130426</v>
      </c>
      <c r="M95" s="209">
        <f t="shared" ref="M95:M102" si="6">K95-L95</f>
        <v>0</v>
      </c>
      <c r="N95" s="82"/>
      <c r="O95" s="82">
        <v>228249</v>
      </c>
      <c r="P95" s="202">
        <v>228835</v>
      </c>
      <c r="Q95" s="235"/>
    </row>
    <row r="96" spans="1:17" s="84" customFormat="1" ht="21" customHeight="1" x14ac:dyDescent="0.55000000000000004">
      <c r="A96" s="81" t="s">
        <v>66</v>
      </c>
      <c r="B96" s="163"/>
      <c r="C96" s="82">
        <v>158940</v>
      </c>
      <c r="D96" s="174">
        <v>158940</v>
      </c>
      <c r="E96" s="209">
        <f t="shared" si="4"/>
        <v>0</v>
      </c>
      <c r="F96" s="82"/>
      <c r="G96" s="82">
        <v>137447</v>
      </c>
      <c r="H96" s="174">
        <v>135776</v>
      </c>
      <c r="I96" s="209">
        <f t="shared" si="5"/>
        <v>1671</v>
      </c>
      <c r="J96" s="82"/>
      <c r="K96" s="82">
        <v>150996</v>
      </c>
      <c r="L96" s="174">
        <v>150996</v>
      </c>
      <c r="M96" s="209">
        <f t="shared" si="6"/>
        <v>0</v>
      </c>
      <c r="N96" s="82"/>
      <c r="O96" s="82">
        <v>133944</v>
      </c>
      <c r="P96" s="202">
        <v>133944</v>
      </c>
      <c r="Q96" s="235"/>
    </row>
    <row r="97" spans="1:17" s="84" customFormat="1" ht="21" customHeight="1" x14ac:dyDescent="0.55000000000000004">
      <c r="A97" s="81" t="s">
        <v>67</v>
      </c>
      <c r="B97" s="163"/>
      <c r="C97" s="82">
        <v>119461</v>
      </c>
      <c r="D97" s="174">
        <v>119565</v>
      </c>
      <c r="E97" s="209">
        <f t="shared" si="4"/>
        <v>-104</v>
      </c>
      <c r="F97" s="83"/>
      <c r="G97" s="82">
        <v>110210</v>
      </c>
      <c r="H97" s="174">
        <v>110210</v>
      </c>
      <c r="I97" s="209">
        <f t="shared" si="5"/>
        <v>0</v>
      </c>
      <c r="J97" s="83"/>
      <c r="K97" s="82">
        <v>89083</v>
      </c>
      <c r="L97" s="174">
        <v>89083</v>
      </c>
      <c r="M97" s="209">
        <f t="shared" si="6"/>
        <v>0</v>
      </c>
      <c r="N97" s="82"/>
      <c r="O97" s="82">
        <v>110325</v>
      </c>
      <c r="P97" s="202">
        <v>109738</v>
      </c>
      <c r="Q97" s="235"/>
    </row>
    <row r="98" spans="1:17" s="84" customFormat="1" ht="21" customHeight="1" x14ac:dyDescent="0.55000000000000004">
      <c r="A98" s="81" t="s">
        <v>68</v>
      </c>
      <c r="B98" s="163">
        <v>5</v>
      </c>
      <c r="C98" s="22">
        <v>171363</v>
      </c>
      <c r="D98" s="177">
        <v>171259</v>
      </c>
      <c r="E98" s="209">
        <f t="shared" si="4"/>
        <v>104</v>
      </c>
      <c r="F98" s="83"/>
      <c r="G98" s="82">
        <v>171352</v>
      </c>
      <c r="H98" s="174">
        <v>171352</v>
      </c>
      <c r="I98" s="209">
        <f t="shared" si="5"/>
        <v>0</v>
      </c>
      <c r="J98" s="83"/>
      <c r="K98" s="82">
        <v>144362</v>
      </c>
      <c r="L98" s="174">
        <v>144362</v>
      </c>
      <c r="M98" s="209">
        <f t="shared" si="6"/>
        <v>0</v>
      </c>
      <c r="N98" s="82"/>
      <c r="O98" s="82">
        <v>165660</v>
      </c>
      <c r="P98" s="202">
        <v>165661</v>
      </c>
      <c r="Q98" s="235"/>
    </row>
    <row r="99" spans="1:17" s="84" customFormat="1" ht="21" customHeight="1" x14ac:dyDescent="0.55000000000000004">
      <c r="A99" s="81" t="s">
        <v>69</v>
      </c>
      <c r="B99" s="163"/>
      <c r="C99" s="22">
        <v>116803</v>
      </c>
      <c r="D99" s="177">
        <v>116803</v>
      </c>
      <c r="E99" s="209">
        <f t="shared" si="4"/>
        <v>0</v>
      </c>
      <c r="F99" s="83"/>
      <c r="G99" s="82">
        <v>315916</v>
      </c>
      <c r="H99" s="174">
        <v>315916</v>
      </c>
      <c r="I99" s="209">
        <f t="shared" si="5"/>
        <v>0</v>
      </c>
      <c r="J99" s="83"/>
      <c r="K99" s="82">
        <v>116803</v>
      </c>
      <c r="L99" s="174">
        <v>116803</v>
      </c>
      <c r="M99" s="209">
        <f t="shared" si="6"/>
        <v>0</v>
      </c>
      <c r="N99" s="82"/>
      <c r="O99" s="82">
        <v>315916</v>
      </c>
      <c r="P99" s="202">
        <v>315916</v>
      </c>
      <c r="Q99" s="235"/>
    </row>
    <row r="100" spans="1:17" s="84" customFormat="1" ht="21" customHeight="1" x14ac:dyDescent="0.55000000000000004">
      <c r="A100" s="81" t="s">
        <v>135</v>
      </c>
      <c r="B100" s="163"/>
      <c r="C100" s="22">
        <v>-74613</v>
      </c>
      <c r="D100" s="177">
        <v>-74613</v>
      </c>
      <c r="E100" s="209">
        <f t="shared" si="4"/>
        <v>0</v>
      </c>
      <c r="F100" s="83"/>
      <c r="G100" s="82">
        <v>51440</v>
      </c>
      <c r="H100" s="174">
        <v>51440</v>
      </c>
      <c r="I100" s="209">
        <f t="shared" si="5"/>
        <v>0</v>
      </c>
      <c r="J100" s="83"/>
      <c r="K100" s="22">
        <v>-74613</v>
      </c>
      <c r="L100" s="177">
        <v>-74613</v>
      </c>
      <c r="M100" s="209">
        <f t="shared" si="6"/>
        <v>0</v>
      </c>
      <c r="N100" s="82"/>
      <c r="O100" s="82">
        <v>51440</v>
      </c>
      <c r="P100" s="202">
        <v>51440</v>
      </c>
      <c r="Q100" s="235"/>
    </row>
    <row r="101" spans="1:17" s="84" customFormat="1" ht="21" customHeight="1" x14ac:dyDescent="0.55000000000000004">
      <c r="A101" s="90" t="s">
        <v>70</v>
      </c>
      <c r="B101" s="162">
        <v>5</v>
      </c>
      <c r="C101" s="129">
        <v>2742</v>
      </c>
      <c r="D101" s="194">
        <v>2742</v>
      </c>
      <c r="E101" s="209">
        <f t="shared" si="4"/>
        <v>0</v>
      </c>
      <c r="F101" s="91"/>
      <c r="G101" s="129">
        <v>39114</v>
      </c>
      <c r="H101" s="194">
        <v>39114</v>
      </c>
      <c r="I101" s="209">
        <f t="shared" si="5"/>
        <v>0</v>
      </c>
      <c r="J101" s="91"/>
      <c r="K101" s="129">
        <v>3136</v>
      </c>
      <c r="L101" s="194">
        <v>3136.4340000000002</v>
      </c>
      <c r="M101" s="209">
        <f t="shared" si="6"/>
        <v>-0.43400000000019645</v>
      </c>
      <c r="N101" s="91"/>
      <c r="O101" s="82">
        <v>39303</v>
      </c>
      <c r="P101" s="202">
        <v>39303</v>
      </c>
      <c r="Q101" s="235"/>
    </row>
    <row r="102" spans="1:17" s="89" customFormat="1" ht="21" customHeight="1" x14ac:dyDescent="0.6">
      <c r="A102" s="120" t="s">
        <v>71</v>
      </c>
      <c r="B102" s="92"/>
      <c r="C102" s="125">
        <v>688707</v>
      </c>
      <c r="D102" s="173">
        <v>688707</v>
      </c>
      <c r="E102" s="209">
        <f t="shared" si="4"/>
        <v>0</v>
      </c>
      <c r="F102" s="87"/>
      <c r="G102" s="125">
        <v>1056013</v>
      </c>
      <c r="H102" s="173">
        <v>1056014</v>
      </c>
      <c r="I102" s="209">
        <f t="shared" si="5"/>
        <v>-1</v>
      </c>
      <c r="J102" s="87"/>
      <c r="K102" s="125">
        <v>560193</v>
      </c>
      <c r="L102" s="173">
        <v>560193.43400000001</v>
      </c>
      <c r="M102" s="209">
        <f t="shared" si="6"/>
        <v>-0.4340000000083819</v>
      </c>
      <c r="N102" s="88"/>
      <c r="O102" s="125">
        <v>1044837</v>
      </c>
      <c r="P102" s="203">
        <v>1044837</v>
      </c>
      <c r="Q102" s="236"/>
    </row>
    <row r="103" spans="1:17" s="89" customFormat="1" ht="13.5" customHeight="1" x14ac:dyDescent="0.6">
      <c r="A103" s="120"/>
      <c r="B103" s="163"/>
      <c r="C103" s="88"/>
      <c r="D103" s="173"/>
      <c r="E103" s="208"/>
      <c r="F103" s="87"/>
      <c r="G103" s="88"/>
      <c r="H103" s="173"/>
      <c r="I103" s="208"/>
      <c r="J103" s="87"/>
      <c r="K103" s="88"/>
      <c r="L103" s="173"/>
      <c r="M103" s="208"/>
      <c r="N103" s="88"/>
      <c r="O103" s="88"/>
      <c r="P103" s="203"/>
      <c r="Q103" s="236"/>
    </row>
    <row r="104" spans="1:17" s="89" customFormat="1" ht="23.55" customHeight="1" x14ac:dyDescent="0.6">
      <c r="A104" s="93" t="s">
        <v>109</v>
      </c>
      <c r="B104" s="163"/>
      <c r="C104" s="94">
        <v>118477</v>
      </c>
      <c r="D104" s="176">
        <v>118477</v>
      </c>
      <c r="E104" s="209">
        <f>C104-D104</f>
        <v>0</v>
      </c>
      <c r="F104" s="95"/>
      <c r="G104" s="94">
        <v>-198241</v>
      </c>
      <c r="H104" s="176">
        <v>-198241.69233999995</v>
      </c>
      <c r="I104" s="209">
        <f>G104-H104</f>
        <v>0.69233999995049089</v>
      </c>
      <c r="J104" s="95"/>
      <c r="K104" s="94">
        <v>142579</v>
      </c>
      <c r="L104" s="176">
        <v>142578.56599999999</v>
      </c>
      <c r="M104" s="210"/>
      <c r="N104" s="94"/>
      <c r="O104" s="94">
        <v>-192261</v>
      </c>
      <c r="P104" s="203">
        <v>-192261</v>
      </c>
      <c r="Q104" s="236"/>
    </row>
    <row r="105" spans="1:17" s="84" customFormat="1" ht="23.55" customHeight="1" x14ac:dyDescent="0.55000000000000004">
      <c r="A105" s="81" t="s">
        <v>73</v>
      </c>
      <c r="B105" s="122">
        <v>14</v>
      </c>
      <c r="C105" s="22">
        <v>-27111</v>
      </c>
      <c r="D105" s="177">
        <v>-27111</v>
      </c>
      <c r="E105" s="209">
        <f>C105-D105</f>
        <v>0</v>
      </c>
      <c r="F105" s="83"/>
      <c r="G105" s="54">
        <v>-629</v>
      </c>
      <c r="H105" s="180">
        <v>-629</v>
      </c>
      <c r="I105" s="209">
        <f>G105-H105</f>
        <v>0</v>
      </c>
      <c r="J105" s="83"/>
      <c r="K105" s="54">
        <v>-30808</v>
      </c>
      <c r="L105" s="180">
        <v>-30808</v>
      </c>
      <c r="M105" s="214"/>
      <c r="N105" s="82"/>
      <c r="O105" s="82">
        <v>-1416</v>
      </c>
      <c r="P105" s="202">
        <v>-1416</v>
      </c>
      <c r="Q105" s="235"/>
    </row>
    <row r="106" spans="1:17" s="89" customFormat="1" ht="23.55" customHeight="1" x14ac:dyDescent="0.6">
      <c r="A106" s="120" t="s">
        <v>86</v>
      </c>
      <c r="B106" s="163"/>
      <c r="C106" s="96">
        <v>91366</v>
      </c>
      <c r="D106" s="176">
        <v>91366</v>
      </c>
      <c r="E106" s="209">
        <f>C106-D106</f>
        <v>0</v>
      </c>
      <c r="F106" s="95"/>
      <c r="G106" s="96">
        <v>-198870</v>
      </c>
      <c r="H106" s="176">
        <v>-198870.69233999995</v>
      </c>
      <c r="I106" s="209">
        <f>G106-H106</f>
        <v>0.69233999995049089</v>
      </c>
      <c r="J106" s="95"/>
      <c r="K106" s="96">
        <v>111771</v>
      </c>
      <c r="L106" s="176">
        <v>111770.56599999999</v>
      </c>
      <c r="M106" s="210"/>
      <c r="N106" s="94"/>
      <c r="O106" s="96">
        <v>-193677</v>
      </c>
      <c r="P106" s="203">
        <v>-193677</v>
      </c>
      <c r="Q106" s="236"/>
    </row>
    <row r="107" spans="1:17" s="84" customFormat="1" ht="13.5" customHeight="1" x14ac:dyDescent="0.6">
      <c r="A107" s="79"/>
      <c r="B107" s="163"/>
      <c r="C107" s="82"/>
      <c r="D107" s="174"/>
      <c r="E107" s="209"/>
      <c r="F107" s="82"/>
      <c r="G107" s="82"/>
      <c r="H107" s="174"/>
      <c r="I107" s="209"/>
      <c r="J107" s="82"/>
      <c r="K107" s="82"/>
      <c r="L107" s="174"/>
      <c r="M107" s="209"/>
      <c r="N107" s="82"/>
      <c r="O107" s="82"/>
      <c r="P107" s="202"/>
      <c r="Q107" s="235"/>
    </row>
    <row r="108" spans="1:17" s="73" customFormat="1" ht="23.55" customHeight="1" x14ac:dyDescent="0.6">
      <c r="A108" s="120" t="s">
        <v>75</v>
      </c>
      <c r="B108" s="163"/>
      <c r="C108" s="83"/>
      <c r="D108" s="178"/>
      <c r="E108" s="212"/>
      <c r="F108" s="82"/>
      <c r="G108" s="83"/>
      <c r="H108" s="178"/>
      <c r="I108" s="212"/>
      <c r="J108" s="82"/>
      <c r="K108" s="83"/>
      <c r="L108" s="178"/>
      <c r="M108" s="212"/>
      <c r="N108" s="82"/>
      <c r="O108" s="83"/>
      <c r="P108" s="201"/>
      <c r="Q108" s="234"/>
    </row>
    <row r="109" spans="1:17" s="73" customFormat="1" ht="23.55" customHeight="1" x14ac:dyDescent="0.6">
      <c r="A109" s="15" t="s">
        <v>76</v>
      </c>
      <c r="B109" s="163"/>
      <c r="C109" s="83"/>
      <c r="D109" s="178"/>
      <c r="E109" s="212"/>
      <c r="F109" s="82"/>
      <c r="G109" s="83"/>
      <c r="H109" s="178"/>
      <c r="I109" s="212"/>
      <c r="J109" s="82"/>
      <c r="K109" s="83"/>
      <c r="L109" s="178"/>
      <c r="M109" s="212"/>
      <c r="N109" s="82"/>
      <c r="O109" s="83"/>
      <c r="P109" s="201"/>
      <c r="Q109" s="234"/>
    </row>
    <row r="110" spans="1:17" s="73" customFormat="1" ht="23.55" customHeight="1" x14ac:dyDescent="0.6">
      <c r="A110" s="97" t="s">
        <v>77</v>
      </c>
      <c r="B110" s="163"/>
      <c r="C110" s="83"/>
      <c r="D110" s="178"/>
      <c r="E110" s="212"/>
      <c r="F110" s="82"/>
      <c r="G110" s="83"/>
      <c r="H110" s="178"/>
      <c r="I110" s="212"/>
      <c r="J110" s="82"/>
      <c r="K110" s="83"/>
      <c r="L110" s="178"/>
      <c r="M110" s="212"/>
      <c r="N110" s="82"/>
      <c r="O110" s="83"/>
      <c r="P110" s="201"/>
      <c r="Q110" s="234"/>
    </row>
    <row r="111" spans="1:17" s="73" customFormat="1" ht="23.55" customHeight="1" x14ac:dyDescent="0.55000000000000004">
      <c r="A111" s="151" t="s">
        <v>138</v>
      </c>
      <c r="B111" s="163"/>
      <c r="C111" s="20"/>
      <c r="D111" s="179"/>
      <c r="E111" s="213"/>
      <c r="F111" s="98"/>
      <c r="G111" s="20"/>
      <c r="H111" s="179"/>
      <c r="I111" s="213"/>
      <c r="J111" s="98"/>
      <c r="K111" s="20"/>
      <c r="L111" s="179"/>
      <c r="M111" s="213"/>
      <c r="N111" s="98"/>
      <c r="O111" s="20"/>
      <c r="P111" s="201"/>
      <c r="Q111" s="234"/>
    </row>
    <row r="112" spans="1:17" s="73" customFormat="1" ht="23.55" customHeight="1" x14ac:dyDescent="0.55000000000000004">
      <c r="A112" s="151" t="s">
        <v>78</v>
      </c>
      <c r="B112" s="163"/>
      <c r="C112" s="82">
        <v>355</v>
      </c>
      <c r="D112" s="174">
        <v>355</v>
      </c>
      <c r="E112" s="209">
        <f>C112-D112</f>
        <v>0</v>
      </c>
      <c r="F112" s="98"/>
      <c r="G112" s="82">
        <v>0</v>
      </c>
      <c r="H112" s="174">
        <v>0</v>
      </c>
      <c r="I112" s="209"/>
      <c r="J112" s="98"/>
      <c r="K112" s="82">
        <v>355</v>
      </c>
      <c r="L112" s="174">
        <v>355</v>
      </c>
      <c r="M112" s="209">
        <f>K112-L112</f>
        <v>0</v>
      </c>
      <c r="N112" s="98"/>
      <c r="O112" s="20">
        <v>0</v>
      </c>
      <c r="P112" s="201">
        <v>0</v>
      </c>
      <c r="Q112" s="234"/>
    </row>
    <row r="113" spans="1:17" s="73" customFormat="1" ht="23.55" customHeight="1" x14ac:dyDescent="0.55000000000000004">
      <c r="A113" s="151" t="s">
        <v>79</v>
      </c>
      <c r="B113" s="163"/>
      <c r="C113" s="20"/>
      <c r="D113" s="179"/>
      <c r="E113" s="213"/>
      <c r="F113" s="98"/>
      <c r="G113" s="20"/>
      <c r="H113" s="179"/>
      <c r="I113" s="213"/>
      <c r="J113" s="98"/>
      <c r="K113" s="20"/>
      <c r="L113" s="179"/>
      <c r="M113" s="213"/>
      <c r="N113" s="98"/>
      <c r="O113" s="20"/>
      <c r="P113" s="201"/>
      <c r="Q113" s="234"/>
    </row>
    <row r="114" spans="1:17" s="73" customFormat="1" ht="23.55" customHeight="1" x14ac:dyDescent="0.55000000000000004">
      <c r="A114" s="99" t="s">
        <v>77</v>
      </c>
      <c r="B114" s="163" t="s">
        <v>140</v>
      </c>
      <c r="C114" s="164">
        <v>-71</v>
      </c>
      <c r="D114" s="180">
        <v>-71</v>
      </c>
      <c r="E114" s="209">
        <f>C114-D114</f>
        <v>0</v>
      </c>
      <c r="F114" s="82"/>
      <c r="G114" s="126">
        <v>0</v>
      </c>
      <c r="H114" s="177">
        <v>0</v>
      </c>
      <c r="I114" s="211"/>
      <c r="J114" s="82"/>
      <c r="K114" s="126">
        <v>-71</v>
      </c>
      <c r="L114" s="177">
        <v>-71</v>
      </c>
      <c r="M114" s="209">
        <f>K114-L114</f>
        <v>0</v>
      </c>
      <c r="N114" s="82"/>
      <c r="O114" s="126">
        <v>0</v>
      </c>
      <c r="P114" s="201">
        <v>0</v>
      </c>
      <c r="Q114" s="234"/>
    </row>
    <row r="115" spans="1:17" s="73" customFormat="1" ht="23.55" customHeight="1" x14ac:dyDescent="0.6">
      <c r="A115" s="120" t="s">
        <v>80</v>
      </c>
      <c r="B115" s="163"/>
      <c r="C115" s="165"/>
      <c r="D115" s="181"/>
      <c r="E115" s="215"/>
      <c r="F115" s="82"/>
      <c r="G115" s="20"/>
      <c r="H115" s="179"/>
      <c r="I115" s="213"/>
      <c r="J115" s="82"/>
      <c r="K115" s="20"/>
      <c r="L115" s="179"/>
      <c r="M115" s="213"/>
      <c r="N115" s="82"/>
      <c r="O115" s="20"/>
      <c r="P115" s="201"/>
      <c r="Q115" s="234"/>
    </row>
    <row r="116" spans="1:17" s="73" customFormat="1" ht="23.55" customHeight="1" x14ac:dyDescent="0.6">
      <c r="A116" s="120" t="s">
        <v>77</v>
      </c>
      <c r="B116" s="163"/>
      <c r="C116" s="95">
        <v>284</v>
      </c>
      <c r="D116" s="182">
        <v>284</v>
      </c>
      <c r="E116" s="209">
        <f>C116-D116</f>
        <v>0</v>
      </c>
      <c r="F116" s="88"/>
      <c r="G116" s="95">
        <v>0</v>
      </c>
      <c r="H116" s="182">
        <v>0</v>
      </c>
      <c r="I116" s="216"/>
      <c r="J116" s="88"/>
      <c r="K116" s="95">
        <v>284</v>
      </c>
      <c r="L116" s="182">
        <v>284</v>
      </c>
      <c r="M116" s="209">
        <f>K116-L116</f>
        <v>0</v>
      </c>
      <c r="N116" s="88"/>
      <c r="O116" s="95">
        <v>0</v>
      </c>
      <c r="P116" s="201">
        <v>0</v>
      </c>
      <c r="Q116" s="234"/>
    </row>
    <row r="117" spans="1:17" s="73" customFormat="1" ht="23.55" customHeight="1" x14ac:dyDescent="0.6">
      <c r="A117" s="28" t="s">
        <v>81</v>
      </c>
      <c r="B117" s="163"/>
      <c r="C117" s="153">
        <v>284</v>
      </c>
      <c r="D117" s="183">
        <v>284</v>
      </c>
      <c r="E117" s="209">
        <f>C117-D117</f>
        <v>0</v>
      </c>
      <c r="F117" s="51"/>
      <c r="G117" s="153">
        <v>0</v>
      </c>
      <c r="H117" s="183">
        <v>0</v>
      </c>
      <c r="I117" s="217"/>
      <c r="J117" s="51"/>
      <c r="K117" s="153">
        <v>284</v>
      </c>
      <c r="L117" s="183">
        <v>284</v>
      </c>
      <c r="M117" s="209">
        <f>K117-L117</f>
        <v>0</v>
      </c>
      <c r="N117" s="51"/>
      <c r="O117" s="153">
        <v>0</v>
      </c>
      <c r="P117" s="201">
        <v>0</v>
      </c>
      <c r="Q117" s="234"/>
    </row>
    <row r="118" spans="1:17" s="84" customFormat="1" ht="23.55" customHeight="1" thickBot="1" x14ac:dyDescent="0.65">
      <c r="A118" s="79" t="s">
        <v>82</v>
      </c>
      <c r="B118" s="163"/>
      <c r="C118" s="127">
        <v>91650</v>
      </c>
      <c r="D118" s="173">
        <v>91650</v>
      </c>
      <c r="E118" s="209">
        <f>C118-D118</f>
        <v>0</v>
      </c>
      <c r="F118" s="82"/>
      <c r="G118" s="127">
        <v>-198870</v>
      </c>
      <c r="H118" s="173">
        <v>-198870.69233999995</v>
      </c>
      <c r="I118" s="209">
        <f>G118-H118</f>
        <v>0.69233999995049089</v>
      </c>
      <c r="J118" s="82"/>
      <c r="K118" s="127">
        <v>112055</v>
      </c>
      <c r="L118" s="173">
        <v>112054.56599999999</v>
      </c>
      <c r="M118" s="209">
        <f>K118-L118</f>
        <v>0.4340000000083819</v>
      </c>
      <c r="N118" s="82"/>
      <c r="O118" s="127">
        <v>-193677</v>
      </c>
      <c r="P118" s="202">
        <v>-193677</v>
      </c>
      <c r="Q118" s="235"/>
    </row>
    <row r="119" spans="1:17" ht="22.5" customHeight="1" thickTop="1" x14ac:dyDescent="0.6">
      <c r="A119" s="556" t="s">
        <v>0</v>
      </c>
      <c r="B119" s="556"/>
      <c r="C119" s="556"/>
      <c r="D119" s="556"/>
      <c r="E119" s="556"/>
      <c r="F119" s="556"/>
      <c r="G119" s="556"/>
      <c r="H119" s="556"/>
      <c r="I119" s="556"/>
      <c r="J119" s="556"/>
      <c r="K119" s="70"/>
      <c r="L119" s="169"/>
      <c r="M119" s="204"/>
      <c r="N119" s="70"/>
      <c r="O119" s="70"/>
    </row>
    <row r="120" spans="1:17" ht="21.75" customHeight="1" x14ac:dyDescent="0.6">
      <c r="A120" s="161" t="s">
        <v>55</v>
      </c>
      <c r="B120" s="72"/>
      <c r="C120" s="70"/>
      <c r="D120" s="169"/>
      <c r="E120" s="204"/>
      <c r="F120" s="70"/>
      <c r="G120" s="70"/>
      <c r="H120" s="169"/>
      <c r="I120" s="204"/>
      <c r="J120" s="70"/>
      <c r="K120" s="70"/>
      <c r="L120" s="169"/>
      <c r="M120" s="204"/>
      <c r="N120" s="70"/>
      <c r="O120" s="70"/>
    </row>
    <row r="121" spans="1:17" ht="13.5" customHeight="1" x14ac:dyDescent="0.6">
      <c r="A121" s="72"/>
      <c r="B121" s="72"/>
      <c r="C121" s="70"/>
      <c r="D121" s="169"/>
      <c r="E121" s="204"/>
      <c r="F121" s="70"/>
      <c r="G121" s="70"/>
      <c r="H121" s="169"/>
      <c r="I121" s="204"/>
      <c r="J121" s="70"/>
      <c r="K121" s="70"/>
      <c r="L121" s="169"/>
      <c r="M121" s="204"/>
      <c r="N121" s="70"/>
      <c r="O121" s="70"/>
    </row>
    <row r="122" spans="1:17" s="73" customFormat="1" ht="22.5" customHeight="1" x14ac:dyDescent="0.6">
      <c r="B122" s="74"/>
      <c r="C122" s="551" t="s">
        <v>2</v>
      </c>
      <c r="D122" s="551"/>
      <c r="E122" s="551"/>
      <c r="F122" s="551"/>
      <c r="G122" s="551"/>
      <c r="H122" s="198"/>
      <c r="I122" s="231"/>
      <c r="J122" s="70"/>
      <c r="K122" s="551" t="s">
        <v>3</v>
      </c>
      <c r="L122" s="551"/>
      <c r="M122" s="551"/>
      <c r="N122" s="551"/>
      <c r="O122" s="551"/>
      <c r="P122" s="201"/>
      <c r="Q122" s="234"/>
    </row>
    <row r="123" spans="1:17" s="73" customFormat="1" ht="22.5" customHeight="1" x14ac:dyDescent="0.6">
      <c r="B123" s="74"/>
      <c r="C123" s="550" t="s">
        <v>143</v>
      </c>
      <c r="D123" s="550"/>
      <c r="E123" s="550"/>
      <c r="F123" s="550"/>
      <c r="G123" s="550"/>
      <c r="H123" s="199"/>
      <c r="I123" s="232"/>
      <c r="J123" s="70"/>
      <c r="K123" s="550" t="s">
        <v>143</v>
      </c>
      <c r="L123" s="550"/>
      <c r="M123" s="550"/>
      <c r="N123" s="550"/>
      <c r="O123" s="550"/>
      <c r="P123" s="201"/>
      <c r="Q123" s="234"/>
    </row>
    <row r="124" spans="1:17" s="73" customFormat="1" ht="22.5" customHeight="1" x14ac:dyDescent="0.6">
      <c r="B124" s="74"/>
      <c r="C124" s="550" t="s">
        <v>142</v>
      </c>
      <c r="D124" s="550"/>
      <c r="E124" s="550"/>
      <c r="F124" s="550"/>
      <c r="G124" s="550"/>
      <c r="H124" s="199"/>
      <c r="I124" s="232"/>
      <c r="J124" s="70"/>
      <c r="K124" s="550" t="s">
        <v>142</v>
      </c>
      <c r="L124" s="550"/>
      <c r="M124" s="550"/>
      <c r="N124" s="550"/>
      <c r="O124" s="550"/>
      <c r="P124" s="201"/>
      <c r="Q124" s="234"/>
    </row>
    <row r="125" spans="1:17" s="73" customFormat="1" ht="22.5" customHeight="1" x14ac:dyDescent="0.55000000000000004">
      <c r="B125" s="75" t="s">
        <v>7</v>
      </c>
      <c r="C125" s="76" t="s">
        <v>56</v>
      </c>
      <c r="D125" s="170"/>
      <c r="E125" s="205"/>
      <c r="F125" s="77"/>
      <c r="G125" s="76" t="s">
        <v>57</v>
      </c>
      <c r="H125" s="170"/>
      <c r="I125" s="205"/>
      <c r="J125" s="77"/>
      <c r="K125" s="76" t="s">
        <v>56</v>
      </c>
      <c r="L125" s="170"/>
      <c r="M125" s="205"/>
      <c r="N125" s="77"/>
      <c r="O125" s="76" t="s">
        <v>57</v>
      </c>
      <c r="P125" s="201"/>
      <c r="Q125" s="234"/>
    </row>
    <row r="126" spans="1:17" s="73" customFormat="1" ht="22.5" customHeight="1" x14ac:dyDescent="0.55000000000000004">
      <c r="B126" s="78"/>
      <c r="C126" s="552" t="s">
        <v>10</v>
      </c>
      <c r="D126" s="552"/>
      <c r="E126" s="552"/>
      <c r="F126" s="552"/>
      <c r="G126" s="552"/>
      <c r="H126" s="552"/>
      <c r="I126" s="552"/>
      <c r="J126" s="552"/>
      <c r="K126" s="552"/>
      <c r="L126" s="552"/>
      <c r="M126" s="552"/>
      <c r="N126" s="552"/>
      <c r="O126" s="552"/>
      <c r="P126" s="201"/>
      <c r="Q126" s="234"/>
    </row>
    <row r="127" spans="1:17" s="73" customFormat="1" ht="22.5" customHeight="1" x14ac:dyDescent="0.6">
      <c r="A127" s="28" t="s">
        <v>83</v>
      </c>
      <c r="B127" s="6"/>
      <c r="C127" s="155"/>
      <c r="D127" s="184"/>
      <c r="E127" s="218"/>
      <c r="F127" s="59"/>
      <c r="G127" s="155"/>
      <c r="H127" s="184"/>
      <c r="I127" s="218"/>
      <c r="J127" s="59"/>
      <c r="K127" s="155"/>
      <c r="L127" s="184"/>
      <c r="M127" s="218"/>
      <c r="N127" s="59"/>
      <c r="O127" s="155"/>
      <c r="P127" s="201"/>
      <c r="Q127" s="234"/>
    </row>
    <row r="128" spans="1:17" s="84" customFormat="1" ht="22.5" customHeight="1" x14ac:dyDescent="0.55000000000000004">
      <c r="A128" s="100" t="s">
        <v>84</v>
      </c>
      <c r="B128" s="18"/>
      <c r="C128" s="148">
        <v>97670</v>
      </c>
      <c r="D128" s="185">
        <v>97670</v>
      </c>
      <c r="E128" s="209">
        <f>C128-D128</f>
        <v>0</v>
      </c>
      <c r="F128" s="148"/>
      <c r="G128" s="148">
        <v>-193826</v>
      </c>
      <c r="H128" s="185">
        <v>-194005</v>
      </c>
      <c r="I128" s="209">
        <f>G128-H128</f>
        <v>179</v>
      </c>
      <c r="J128" s="148"/>
      <c r="K128" s="148">
        <v>111771</v>
      </c>
      <c r="L128" s="185">
        <v>111770.56599999999</v>
      </c>
      <c r="M128" s="209">
        <f>K128-L128</f>
        <v>0.4340000000083819</v>
      </c>
      <c r="N128" s="148"/>
      <c r="O128" s="148">
        <v>-193677</v>
      </c>
      <c r="P128" s="202">
        <v>-193677</v>
      </c>
      <c r="Q128" s="235"/>
    </row>
    <row r="129" spans="1:17" s="84" customFormat="1" ht="22.5" customHeight="1" x14ac:dyDescent="0.55000000000000004">
      <c r="A129" s="100" t="s">
        <v>85</v>
      </c>
      <c r="B129" s="18"/>
      <c r="C129" s="39">
        <v>-6304</v>
      </c>
      <c r="D129" s="186">
        <v>-6304</v>
      </c>
      <c r="E129" s="209">
        <f>C129-D129</f>
        <v>0</v>
      </c>
      <c r="F129" s="34"/>
      <c r="G129" s="128">
        <v>-5044</v>
      </c>
      <c r="H129" s="185">
        <v>-4865</v>
      </c>
      <c r="I129" s="209">
        <f>G129-H129</f>
        <v>-179</v>
      </c>
      <c r="J129" s="34"/>
      <c r="K129" s="128">
        <v>0</v>
      </c>
      <c r="L129" s="185">
        <v>0</v>
      </c>
      <c r="M129" s="219"/>
      <c r="N129" s="148"/>
      <c r="O129" s="128">
        <v>0</v>
      </c>
      <c r="P129" s="202">
        <v>0</v>
      </c>
      <c r="Q129" s="235"/>
    </row>
    <row r="130" spans="1:17" s="89" customFormat="1" ht="22.5" customHeight="1" thickBot="1" x14ac:dyDescent="0.65">
      <c r="A130" s="93" t="s">
        <v>86</v>
      </c>
      <c r="B130" s="29"/>
      <c r="C130" s="156">
        <v>91366</v>
      </c>
      <c r="D130" s="187">
        <v>91366</v>
      </c>
      <c r="E130" s="209">
        <f>C130-D130</f>
        <v>0</v>
      </c>
      <c r="F130" s="32"/>
      <c r="G130" s="156">
        <v>-198870</v>
      </c>
      <c r="H130" s="187">
        <v>-198870</v>
      </c>
      <c r="I130" s="209">
        <f>G130-H130</f>
        <v>0</v>
      </c>
      <c r="J130" s="32"/>
      <c r="K130" s="156">
        <v>111771</v>
      </c>
      <c r="L130" s="187">
        <v>111770.56599999999</v>
      </c>
      <c r="M130" s="209">
        <f>K130-L130</f>
        <v>0.4340000000083819</v>
      </c>
      <c r="N130" s="31"/>
      <c r="O130" s="156">
        <v>-193677</v>
      </c>
      <c r="P130" s="203">
        <v>-193677</v>
      </c>
      <c r="Q130" s="236"/>
    </row>
    <row r="131" spans="1:17" s="84" customFormat="1" ht="13.5" customHeight="1" thickTop="1" x14ac:dyDescent="0.6">
      <c r="A131" s="93"/>
      <c r="B131" s="29"/>
      <c r="C131" s="150"/>
      <c r="D131" s="188"/>
      <c r="E131" s="222"/>
      <c r="F131" s="63"/>
      <c r="G131" s="150"/>
      <c r="H131" s="188"/>
      <c r="I131" s="222"/>
      <c r="J131" s="63"/>
      <c r="K131" s="150"/>
      <c r="L131" s="188"/>
      <c r="M131" s="222"/>
      <c r="N131" s="150"/>
      <c r="O131" s="150"/>
      <c r="P131" s="202"/>
      <c r="Q131" s="235"/>
    </row>
    <row r="132" spans="1:17" s="84" customFormat="1" ht="22.5" customHeight="1" x14ac:dyDescent="0.6">
      <c r="A132" s="93" t="s">
        <v>87</v>
      </c>
      <c r="B132" s="18"/>
      <c r="C132" s="149"/>
      <c r="D132" s="189"/>
      <c r="E132" s="223"/>
      <c r="F132" s="58"/>
      <c r="G132" s="149"/>
      <c r="H132" s="189"/>
      <c r="I132" s="223"/>
      <c r="J132" s="58"/>
      <c r="K132" s="149"/>
      <c r="L132" s="189"/>
      <c r="M132" s="223"/>
      <c r="N132" s="149"/>
      <c r="O132" s="149"/>
      <c r="P132" s="202"/>
      <c r="Q132" s="235"/>
    </row>
    <row r="133" spans="1:17" s="84" customFormat="1" ht="22.5" customHeight="1" x14ac:dyDescent="0.55000000000000004">
      <c r="A133" s="100" t="s">
        <v>84</v>
      </c>
      <c r="B133" s="18"/>
      <c r="C133" s="148">
        <v>97954</v>
      </c>
      <c r="D133" s="185">
        <v>97954</v>
      </c>
      <c r="E133" s="209">
        <f>C133-D133</f>
        <v>0</v>
      </c>
      <c r="F133" s="148"/>
      <c r="G133" s="148">
        <v>-193466</v>
      </c>
      <c r="H133" s="185">
        <v>-194005</v>
      </c>
      <c r="I133" s="209">
        <f>G133-H133</f>
        <v>539</v>
      </c>
      <c r="J133" s="148"/>
      <c r="K133" s="148">
        <v>112055</v>
      </c>
      <c r="L133" s="185">
        <v>112054.56599999999</v>
      </c>
      <c r="M133" s="209">
        <f>K133-L133</f>
        <v>0.4340000000083819</v>
      </c>
      <c r="N133" s="148"/>
      <c r="O133" s="148">
        <v>-193677</v>
      </c>
      <c r="P133" s="202">
        <v>-193677</v>
      </c>
      <c r="Q133" s="235"/>
    </row>
    <row r="134" spans="1:17" s="89" customFormat="1" ht="22.5" customHeight="1" x14ac:dyDescent="0.6">
      <c r="A134" s="100" t="s">
        <v>85</v>
      </c>
      <c r="B134" s="18"/>
      <c r="C134" s="39">
        <v>-6304</v>
      </c>
      <c r="D134" s="186">
        <v>-6304</v>
      </c>
      <c r="E134" s="209">
        <f>C134-D134</f>
        <v>0</v>
      </c>
      <c r="F134" s="34"/>
      <c r="G134" s="128">
        <v>-5404</v>
      </c>
      <c r="H134" s="185">
        <v>-4865</v>
      </c>
      <c r="I134" s="209">
        <f>G134-H134</f>
        <v>-539</v>
      </c>
      <c r="J134" s="34"/>
      <c r="K134" s="128">
        <v>0</v>
      </c>
      <c r="L134" s="185">
        <v>0</v>
      </c>
      <c r="M134" s="219"/>
      <c r="N134" s="148"/>
      <c r="O134" s="128">
        <v>0</v>
      </c>
      <c r="P134" s="203">
        <v>0</v>
      </c>
      <c r="Q134" s="236"/>
    </row>
    <row r="135" spans="1:17" s="84" customFormat="1" ht="22.5" customHeight="1" thickBot="1" x14ac:dyDescent="0.65">
      <c r="A135" s="93" t="s">
        <v>82</v>
      </c>
      <c r="B135" s="29"/>
      <c r="C135" s="156">
        <v>91650</v>
      </c>
      <c r="D135" s="187">
        <v>91650</v>
      </c>
      <c r="E135" s="209">
        <f>C135-D135</f>
        <v>0</v>
      </c>
      <c r="F135" s="32"/>
      <c r="G135" s="156">
        <v>-198870</v>
      </c>
      <c r="H135" s="187">
        <v>-198870</v>
      </c>
      <c r="I135" s="209">
        <f>G135-H135</f>
        <v>0</v>
      </c>
      <c r="J135" s="32"/>
      <c r="K135" s="156">
        <v>112055</v>
      </c>
      <c r="L135" s="187">
        <v>112054.56599999999</v>
      </c>
      <c r="M135" s="209">
        <f>K135-L135</f>
        <v>0.4340000000083819</v>
      </c>
      <c r="N135" s="31"/>
      <c r="O135" s="156">
        <v>-193677</v>
      </c>
      <c r="P135" s="202">
        <v>-193677</v>
      </c>
      <c r="Q135" s="235"/>
    </row>
    <row r="136" spans="1:17" s="84" customFormat="1" ht="13.5" customHeight="1" thickTop="1" x14ac:dyDescent="0.6">
      <c r="A136" s="28"/>
      <c r="B136" s="18"/>
      <c r="C136" s="154"/>
      <c r="D136" s="190"/>
      <c r="E136" s="224"/>
      <c r="F136" s="154"/>
      <c r="G136" s="154"/>
      <c r="H136" s="190"/>
      <c r="I136" s="224"/>
      <c r="J136" s="154"/>
      <c r="K136" s="154"/>
      <c r="L136" s="190"/>
      <c r="M136" s="224"/>
      <c r="N136" s="154"/>
      <c r="O136" s="154"/>
      <c r="P136" s="202"/>
      <c r="Q136" s="235"/>
    </row>
    <row r="137" spans="1:17" s="84" customFormat="1" ht="24" customHeight="1" thickBot="1" x14ac:dyDescent="0.65">
      <c r="A137" s="5" t="s">
        <v>88</v>
      </c>
      <c r="B137" s="122">
        <v>15</v>
      </c>
      <c r="C137" s="157">
        <v>11.991405770411296</v>
      </c>
      <c r="D137" s="191">
        <v>11.991378806344695</v>
      </c>
      <c r="E137" s="209">
        <f>C137-D137</f>
        <v>2.6964066600854153E-5</v>
      </c>
      <c r="F137" s="158"/>
      <c r="G137" s="157">
        <v>-96.912999999999997</v>
      </c>
      <c r="H137" s="191">
        <v>-97.002499999999998</v>
      </c>
      <c r="I137" s="209">
        <f>G137-H137</f>
        <v>8.9500000000001023E-2</v>
      </c>
      <c r="J137" s="158"/>
      <c r="K137" s="157">
        <v>13.722651933701657</v>
      </c>
      <c r="L137" s="191">
        <v>13.722567792623639</v>
      </c>
      <c r="M137" s="209">
        <f>K137-L137</f>
        <v>8.4141078017907489E-5</v>
      </c>
      <c r="N137" s="158"/>
      <c r="O137" s="157">
        <v>-96.838499999999996</v>
      </c>
      <c r="P137" s="202">
        <v>-96.838499999999996</v>
      </c>
      <c r="Q137" s="235"/>
    </row>
    <row r="138" spans="1:17" s="84" customFormat="1" ht="23.7" customHeight="1" thickTop="1" x14ac:dyDescent="0.6">
      <c r="A138" s="5"/>
      <c r="B138" s="18"/>
      <c r="C138" s="158"/>
      <c r="D138" s="191"/>
      <c r="E138" s="225"/>
      <c r="F138" s="158"/>
      <c r="G138" s="158"/>
      <c r="H138" s="191"/>
      <c r="I138" s="225"/>
      <c r="J138" s="158"/>
      <c r="K138" s="158"/>
      <c r="L138" s="191"/>
      <c r="M138" s="225"/>
      <c r="N138" s="158"/>
      <c r="O138" s="158"/>
      <c r="P138" s="202"/>
      <c r="Q138" s="235"/>
    </row>
    <row r="139" spans="1:17" s="84" customFormat="1" ht="23.7" customHeight="1" x14ac:dyDescent="0.6">
      <c r="A139" s="5"/>
      <c r="B139" s="18"/>
      <c r="C139" s="158"/>
      <c r="D139" s="191"/>
      <c r="E139" s="225"/>
      <c r="F139" s="158"/>
      <c r="G139" s="158"/>
      <c r="H139" s="191"/>
      <c r="I139" s="225"/>
      <c r="J139" s="158"/>
      <c r="K139" s="158"/>
      <c r="L139" s="191"/>
      <c r="M139" s="225"/>
      <c r="N139" s="158"/>
      <c r="O139" s="158"/>
      <c r="P139" s="202"/>
      <c r="Q139" s="235"/>
    </row>
    <row r="140" spans="1:17" s="84" customFormat="1" ht="23.7" customHeight="1" x14ac:dyDescent="0.6">
      <c r="A140" s="5"/>
      <c r="B140" s="18"/>
      <c r="C140" s="158"/>
      <c r="D140" s="191"/>
      <c r="E140" s="225"/>
      <c r="F140" s="158"/>
      <c r="G140" s="158"/>
      <c r="H140" s="191"/>
      <c r="I140" s="225"/>
      <c r="J140" s="158"/>
      <c r="K140" s="158"/>
      <c r="L140" s="191"/>
      <c r="M140" s="225"/>
      <c r="N140" s="158"/>
      <c r="O140" s="158"/>
      <c r="P140" s="202"/>
      <c r="Q140" s="235"/>
    </row>
    <row r="141" spans="1:17" s="84" customFormat="1" ht="23.7" customHeight="1" x14ac:dyDescent="0.6">
      <c r="A141" s="5"/>
      <c r="B141" s="18"/>
      <c r="C141" s="158"/>
      <c r="D141" s="191"/>
      <c r="E141" s="225"/>
      <c r="F141" s="158"/>
      <c r="G141" s="158"/>
      <c r="H141" s="191"/>
      <c r="I141" s="225"/>
      <c r="J141" s="158"/>
      <c r="K141" s="158"/>
      <c r="L141" s="191"/>
      <c r="M141" s="225"/>
      <c r="N141" s="158"/>
      <c r="O141" s="158"/>
      <c r="P141" s="202"/>
      <c r="Q141" s="235"/>
    </row>
    <row r="142" spans="1:17" s="84" customFormat="1" ht="23.7" customHeight="1" x14ac:dyDescent="0.6">
      <c r="A142" s="5"/>
      <c r="B142" s="18"/>
      <c r="C142" s="158"/>
      <c r="D142" s="191"/>
      <c r="E142" s="225"/>
      <c r="F142" s="158"/>
      <c r="G142" s="158"/>
      <c r="H142" s="191"/>
      <c r="I142" s="225"/>
      <c r="J142" s="158"/>
      <c r="K142" s="158"/>
      <c r="L142" s="191"/>
      <c r="M142" s="225"/>
      <c r="N142" s="158"/>
      <c r="O142" s="158"/>
      <c r="P142" s="202"/>
      <c r="Q142" s="235"/>
    </row>
    <row r="143" spans="1:17" s="84" customFormat="1" ht="23.7" customHeight="1" x14ac:dyDescent="0.6">
      <c r="A143" s="5"/>
      <c r="B143" s="18"/>
      <c r="C143" s="158"/>
      <c r="D143" s="191"/>
      <c r="E143" s="225"/>
      <c r="F143" s="158"/>
      <c r="G143" s="158"/>
      <c r="H143" s="191"/>
      <c r="I143" s="225"/>
      <c r="J143" s="158"/>
      <c r="K143" s="158"/>
      <c r="L143" s="191"/>
      <c r="M143" s="225"/>
      <c r="N143" s="158"/>
      <c r="O143" s="158"/>
      <c r="P143" s="202"/>
      <c r="Q143" s="235"/>
    </row>
    <row r="144" spans="1:17" s="84" customFormat="1" ht="23.7" customHeight="1" x14ac:dyDescent="0.6">
      <c r="A144" s="5"/>
      <c r="B144" s="18"/>
      <c r="C144" s="158"/>
      <c r="D144" s="191"/>
      <c r="E144" s="225"/>
      <c r="F144" s="158"/>
      <c r="G144" s="158"/>
      <c r="H144" s="191"/>
      <c r="I144" s="225"/>
      <c r="J144" s="158"/>
      <c r="K144" s="158"/>
      <c r="L144" s="191"/>
      <c r="M144" s="225"/>
      <c r="N144" s="158"/>
      <c r="O144" s="158"/>
      <c r="P144" s="202"/>
      <c r="Q144" s="235"/>
    </row>
    <row r="145" spans="1:17" s="84" customFormat="1" ht="23.7" customHeight="1" x14ac:dyDescent="0.6">
      <c r="A145" s="5"/>
      <c r="B145" s="18"/>
      <c r="C145" s="158"/>
      <c r="D145" s="191"/>
      <c r="E145" s="225"/>
      <c r="F145" s="158"/>
      <c r="G145" s="158"/>
      <c r="H145" s="191"/>
      <c r="I145" s="225"/>
      <c r="J145" s="158"/>
      <c r="K145" s="158"/>
      <c r="L145" s="191"/>
      <c r="M145" s="225"/>
      <c r="N145" s="158"/>
      <c r="O145" s="158"/>
      <c r="P145" s="202"/>
      <c r="Q145" s="235"/>
    </row>
    <row r="146" spans="1:17" s="84" customFormat="1" ht="23.7" customHeight="1" x14ac:dyDescent="0.6">
      <c r="A146" s="5"/>
      <c r="B146" s="18"/>
      <c r="C146" s="158"/>
      <c r="D146" s="191"/>
      <c r="E146" s="225"/>
      <c r="F146" s="158"/>
      <c r="G146" s="158"/>
      <c r="H146" s="191"/>
      <c r="I146" s="225"/>
      <c r="J146" s="158"/>
      <c r="K146" s="158"/>
      <c r="L146" s="191"/>
      <c r="M146" s="225"/>
      <c r="N146" s="158"/>
      <c r="O146" s="158"/>
      <c r="P146" s="202"/>
      <c r="Q146" s="235"/>
    </row>
    <row r="147" spans="1:17" s="84" customFormat="1" ht="23.7" customHeight="1" x14ac:dyDescent="0.6">
      <c r="A147" s="5"/>
      <c r="B147" s="18"/>
      <c r="C147" s="158"/>
      <c r="D147" s="191"/>
      <c r="E147" s="225"/>
      <c r="F147" s="158"/>
      <c r="G147" s="158"/>
      <c r="H147" s="191"/>
      <c r="I147" s="225"/>
      <c r="J147" s="158"/>
      <c r="K147" s="158"/>
      <c r="L147" s="191"/>
      <c r="M147" s="225"/>
      <c r="N147" s="158"/>
      <c r="O147" s="158"/>
      <c r="P147" s="202"/>
      <c r="Q147" s="235"/>
    </row>
    <row r="148" spans="1:17" s="84" customFormat="1" ht="23.7" customHeight="1" x14ac:dyDescent="0.6">
      <c r="A148" s="5"/>
      <c r="B148" s="18"/>
      <c r="C148" s="158"/>
      <c r="D148" s="191"/>
      <c r="E148" s="225"/>
      <c r="F148" s="158"/>
      <c r="G148" s="158"/>
      <c r="H148" s="191"/>
      <c r="I148" s="225"/>
      <c r="J148" s="158"/>
      <c r="K148" s="158"/>
      <c r="L148" s="191"/>
      <c r="M148" s="225"/>
      <c r="N148" s="158"/>
      <c r="O148" s="158"/>
      <c r="P148" s="202"/>
      <c r="Q148" s="235"/>
    </row>
    <row r="149" spans="1:17" s="84" customFormat="1" ht="23.7" customHeight="1" x14ac:dyDescent="0.6">
      <c r="A149" s="5"/>
      <c r="B149" s="18"/>
      <c r="C149" s="158"/>
      <c r="D149" s="191"/>
      <c r="E149" s="225"/>
      <c r="F149" s="158"/>
      <c r="G149" s="158"/>
      <c r="H149" s="191"/>
      <c r="I149" s="225"/>
      <c r="J149" s="158"/>
      <c r="K149" s="158"/>
      <c r="L149" s="191"/>
      <c r="M149" s="225"/>
      <c r="N149" s="158"/>
      <c r="O149" s="158"/>
      <c r="P149" s="202"/>
      <c r="Q149" s="235"/>
    </row>
    <row r="150" spans="1:17" s="84" customFormat="1" ht="23.7" customHeight="1" x14ac:dyDescent="0.6">
      <c r="A150" s="5"/>
      <c r="B150" s="18"/>
      <c r="C150" s="158"/>
      <c r="D150" s="191"/>
      <c r="E150" s="225"/>
      <c r="F150" s="158"/>
      <c r="G150" s="158"/>
      <c r="H150" s="191"/>
      <c r="I150" s="225"/>
      <c r="J150" s="158"/>
      <c r="K150" s="158"/>
      <c r="L150" s="191"/>
      <c r="M150" s="225"/>
      <c r="N150" s="158"/>
      <c r="O150" s="158"/>
      <c r="P150" s="202"/>
      <c r="Q150" s="235"/>
    </row>
    <row r="151" spans="1:17" s="84" customFormat="1" ht="23.7" customHeight="1" x14ac:dyDescent="0.6">
      <c r="A151" s="5"/>
      <c r="B151" s="18"/>
      <c r="C151" s="158"/>
      <c r="D151" s="191"/>
      <c r="E151" s="225"/>
      <c r="F151" s="158"/>
      <c r="G151" s="158"/>
      <c r="H151" s="191"/>
      <c r="I151" s="225"/>
      <c r="J151" s="158"/>
      <c r="K151" s="158"/>
      <c r="L151" s="191"/>
      <c r="M151" s="225"/>
      <c r="N151" s="158"/>
      <c r="O151" s="158"/>
      <c r="P151" s="202"/>
      <c r="Q151" s="235"/>
    </row>
    <row r="152" spans="1:17" s="84" customFormat="1" ht="23.7" customHeight="1" x14ac:dyDescent="0.6">
      <c r="A152" s="5"/>
      <c r="B152" s="18"/>
      <c r="C152" s="158"/>
      <c r="D152" s="191"/>
      <c r="E152" s="225"/>
      <c r="F152" s="158"/>
      <c r="G152" s="158"/>
      <c r="H152" s="191"/>
      <c r="I152" s="225"/>
      <c r="J152" s="158"/>
      <c r="K152" s="158"/>
      <c r="L152" s="191"/>
      <c r="M152" s="225"/>
      <c r="N152" s="158"/>
      <c r="O152" s="158"/>
      <c r="P152" s="202"/>
      <c r="Q152" s="235"/>
    </row>
    <row r="153" spans="1:17" s="84" customFormat="1" ht="23.7" customHeight="1" x14ac:dyDescent="0.6">
      <c r="A153" s="5"/>
      <c r="B153" s="18"/>
      <c r="C153" s="158"/>
      <c r="D153" s="191"/>
      <c r="E153" s="225"/>
      <c r="F153" s="158"/>
      <c r="G153" s="158"/>
      <c r="H153" s="191"/>
      <c r="I153" s="225"/>
      <c r="J153" s="158"/>
      <c r="K153" s="158"/>
      <c r="L153" s="191"/>
      <c r="M153" s="225"/>
      <c r="N153" s="158"/>
      <c r="O153" s="158"/>
      <c r="P153" s="202"/>
      <c r="Q153" s="235"/>
    </row>
    <row r="154" spans="1:17" s="84" customFormat="1" ht="23.7" customHeight="1" x14ac:dyDescent="0.6">
      <c r="A154" s="5"/>
      <c r="B154" s="18"/>
      <c r="C154" s="158"/>
      <c r="D154" s="191"/>
      <c r="E154" s="225"/>
      <c r="F154" s="158"/>
      <c r="G154" s="158"/>
      <c r="H154" s="191"/>
      <c r="I154" s="225"/>
      <c r="J154" s="158"/>
      <c r="K154" s="158"/>
      <c r="L154" s="191"/>
      <c r="M154" s="225"/>
      <c r="N154" s="158"/>
      <c r="O154" s="158"/>
      <c r="P154" s="202"/>
      <c r="Q154" s="235"/>
    </row>
    <row r="155" spans="1:17" s="84" customFormat="1" ht="23.7" customHeight="1" x14ac:dyDescent="0.6">
      <c r="A155" s="5"/>
      <c r="B155" s="18"/>
      <c r="C155" s="158"/>
      <c r="D155" s="191"/>
      <c r="E155" s="225"/>
      <c r="F155" s="158"/>
      <c r="G155" s="158"/>
      <c r="H155" s="191"/>
      <c r="I155" s="225"/>
      <c r="J155" s="158"/>
      <c r="K155" s="158"/>
      <c r="L155" s="191"/>
      <c r="M155" s="225"/>
      <c r="N155" s="158"/>
      <c r="O155" s="158"/>
      <c r="P155" s="202"/>
      <c r="Q155" s="235"/>
    </row>
    <row r="156" spans="1:17" s="84" customFormat="1" ht="22.5" customHeight="1" x14ac:dyDescent="0.6">
      <c r="A156" s="28"/>
      <c r="B156" s="18"/>
      <c r="C156" s="159"/>
      <c r="D156" s="193"/>
      <c r="E156" s="227"/>
      <c r="F156" s="159"/>
      <c r="G156" s="159"/>
      <c r="H156" s="193"/>
      <c r="I156" s="227"/>
      <c r="J156" s="159"/>
      <c r="K156" s="159"/>
      <c r="L156" s="193"/>
      <c r="M156" s="227"/>
      <c r="N156" s="159"/>
      <c r="O156" s="159"/>
      <c r="P156" s="202"/>
      <c r="Q156" s="235"/>
    </row>
    <row r="158" spans="1:17" ht="22.5" customHeight="1" x14ac:dyDescent="0.55000000000000004">
      <c r="C158" s="160">
        <v>43100</v>
      </c>
      <c r="D158" s="196"/>
      <c r="E158" s="229"/>
      <c r="F158" s="101"/>
      <c r="G158" s="160">
        <v>43100</v>
      </c>
      <c r="H158" s="196"/>
      <c r="I158" s="229"/>
      <c r="J158" s="101"/>
      <c r="K158" s="160">
        <v>43100</v>
      </c>
      <c r="L158" s="196"/>
      <c r="M158" s="229"/>
    </row>
    <row r="159" spans="1:17" ht="22.5" customHeight="1" x14ac:dyDescent="0.55000000000000004">
      <c r="A159" s="104" t="s">
        <v>89</v>
      </c>
      <c r="C159" s="103">
        <v>2000000</v>
      </c>
      <c r="G159" s="103">
        <v>2000000</v>
      </c>
      <c r="K159" s="103">
        <v>2000000</v>
      </c>
    </row>
    <row r="160" spans="1:17" ht="22.5" customHeight="1" x14ac:dyDescent="0.55000000000000004">
      <c r="A160" s="105">
        <v>43006</v>
      </c>
      <c r="B160" s="78">
        <f>K158-A160</f>
        <v>94</v>
      </c>
      <c r="C160" s="103">
        <v>6800000</v>
      </c>
      <c r="G160" s="103">
        <v>6800000</v>
      </c>
      <c r="K160" s="103">
        <v>6800000</v>
      </c>
    </row>
    <row r="161" spans="1:15" ht="22.5" customHeight="1" x14ac:dyDescent="0.55000000000000004">
      <c r="A161" s="104" t="s">
        <v>90</v>
      </c>
      <c r="C161" s="106">
        <v>3751232.8767123288</v>
      </c>
      <c r="D161" s="197"/>
      <c r="E161" s="230"/>
      <c r="G161" s="106" t="e">
        <v>#REF!</v>
      </c>
      <c r="H161" s="197"/>
      <c r="I161" s="230"/>
      <c r="K161" s="106">
        <v>3751232.8767123288</v>
      </c>
      <c r="L161" s="197"/>
      <c r="M161" s="230"/>
      <c r="O161" s="106"/>
    </row>
    <row r="162" spans="1:15" ht="22.5" customHeight="1" x14ac:dyDescent="0.55000000000000004">
      <c r="C162" s="160">
        <v>43281</v>
      </c>
      <c r="D162" s="196"/>
      <c r="E162" s="229"/>
      <c r="F162" s="160"/>
      <c r="G162" s="160">
        <v>43281</v>
      </c>
      <c r="H162" s="196"/>
      <c r="I162" s="229"/>
      <c r="J162" s="160"/>
      <c r="K162" s="160">
        <v>43281</v>
      </c>
      <c r="L162" s="196"/>
      <c r="M162" s="229"/>
    </row>
    <row r="163" spans="1:15" ht="22.5" customHeight="1" x14ac:dyDescent="0.55000000000000004">
      <c r="A163" s="104" t="s">
        <v>89</v>
      </c>
      <c r="C163" s="103">
        <v>6800000</v>
      </c>
      <c r="G163" s="103">
        <v>6800000</v>
      </c>
      <c r="K163" s="103">
        <v>6800000</v>
      </c>
    </row>
    <row r="164" spans="1:15" ht="22.5" customHeight="1" x14ac:dyDescent="0.55000000000000004">
      <c r="A164" s="105">
        <v>43153</v>
      </c>
      <c r="B164" s="78">
        <f>K162-A164</f>
        <v>128</v>
      </c>
      <c r="C164" s="103">
        <v>1500000</v>
      </c>
      <c r="G164" s="103">
        <v>1500000</v>
      </c>
      <c r="K164" s="103">
        <v>1500000</v>
      </c>
    </row>
    <row r="165" spans="1:15" ht="22.5" customHeight="1" x14ac:dyDescent="0.55000000000000004">
      <c r="A165" s="104" t="s">
        <v>91</v>
      </c>
      <c r="C165" s="106">
        <v>7326027.3972602738</v>
      </c>
      <c r="D165" s="197"/>
      <c r="E165" s="230"/>
      <c r="G165" s="106" t="e">
        <v>#REF!</v>
      </c>
      <c r="H165" s="197"/>
      <c r="I165" s="230"/>
      <c r="K165" s="106">
        <v>7326027.3972602738</v>
      </c>
      <c r="L165" s="197"/>
      <c r="M165" s="230"/>
    </row>
  </sheetData>
  <mergeCells count="32">
    <mergeCell ref="C123:G123"/>
    <mergeCell ref="K123:O123"/>
    <mergeCell ref="C124:G124"/>
    <mergeCell ref="K124:O124"/>
    <mergeCell ref="C126:O126"/>
    <mergeCell ref="C86:O86"/>
    <mergeCell ref="A119:J119"/>
    <mergeCell ref="C122:G122"/>
    <mergeCell ref="K122:O122"/>
    <mergeCell ref="C83:G83"/>
    <mergeCell ref="K83:O83"/>
    <mergeCell ref="C84:G84"/>
    <mergeCell ref="K84:O84"/>
    <mergeCell ref="C46:G46"/>
    <mergeCell ref="K46:O46"/>
    <mergeCell ref="C48:O48"/>
    <mergeCell ref="A79:J79"/>
    <mergeCell ref="C82:G82"/>
    <mergeCell ref="K82:O82"/>
    <mergeCell ref="C8:O8"/>
    <mergeCell ref="A41:J41"/>
    <mergeCell ref="C44:G44"/>
    <mergeCell ref="K44:O44"/>
    <mergeCell ref="C45:G45"/>
    <mergeCell ref="K45:O45"/>
    <mergeCell ref="C6:G6"/>
    <mergeCell ref="K6:O6"/>
    <mergeCell ref="A1:J1"/>
    <mergeCell ref="C4:G4"/>
    <mergeCell ref="K4:O4"/>
    <mergeCell ref="C5:G5"/>
    <mergeCell ref="K5:O5"/>
  </mergeCell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35"/>
  <sheetViews>
    <sheetView zoomScale="70" zoomScaleNormal="70" zoomScaleSheetLayoutView="85" workbookViewId="0">
      <selection activeCell="A19" sqref="A19"/>
    </sheetView>
  </sheetViews>
  <sheetFormatPr defaultColWidth="9.125" defaultRowHeight="21.6" x14ac:dyDescent="0.55000000000000004"/>
  <cols>
    <col min="1" max="1" width="54" style="73" customWidth="1"/>
    <col min="2" max="2" width="8.875" style="73" customWidth="1"/>
    <col min="3" max="3" width="1.625" style="73" customWidth="1"/>
    <col min="4" max="4" width="14.125" style="73" customWidth="1"/>
    <col min="5" max="5" width="1.625" style="73" customWidth="1"/>
    <col min="6" max="6" width="14.25" style="73" customWidth="1"/>
    <col min="7" max="7" width="1.625" style="73" customWidth="1"/>
    <col min="8" max="8" width="17.25" style="73" customWidth="1"/>
    <col min="9" max="9" width="1.625" style="73" customWidth="1"/>
    <col min="10" max="10" width="12.375" style="73" customWidth="1"/>
    <col min="11" max="11" width="1.625" style="73" customWidth="1"/>
    <col min="12" max="12" width="14.625" style="73" customWidth="1"/>
    <col min="13" max="13" width="1.625" style="73" customWidth="1"/>
    <col min="14" max="14" width="14.625" style="73" customWidth="1"/>
    <col min="15" max="15" width="1.625" style="73" customWidth="1"/>
    <col min="16" max="16" width="14.125" style="73" customWidth="1"/>
    <col min="17" max="17" width="1.625" style="73" customWidth="1"/>
    <col min="18" max="18" width="17.625" style="73" customWidth="1"/>
    <col min="19" max="19" width="1.625" style="73" customWidth="1"/>
    <col min="20" max="20" width="14.375" style="73" customWidth="1"/>
    <col min="21" max="21" width="14" style="151" bestFit="1" customWidth="1"/>
    <col min="22" max="22" width="14.625" style="151" bestFit="1" customWidth="1"/>
    <col min="23" max="26" width="9.125" style="151"/>
    <col min="27" max="27" width="10.25" style="151" bestFit="1" customWidth="1"/>
    <col min="28" max="16384" width="9.125" style="151"/>
  </cols>
  <sheetData>
    <row r="1" spans="1:27" ht="23.4" customHeight="1" x14ac:dyDescent="0.6">
      <c r="A1" s="549" t="s">
        <v>179</v>
      </c>
      <c r="B1" s="549"/>
      <c r="C1" s="549"/>
      <c r="D1" s="549"/>
      <c r="E1" s="549"/>
      <c r="F1" s="549"/>
      <c r="G1" s="549"/>
      <c r="H1" s="549"/>
      <c r="I1" s="72"/>
      <c r="J1" s="72"/>
      <c r="K1" s="72"/>
      <c r="L1" s="107"/>
      <c r="M1" s="107"/>
      <c r="N1" s="107"/>
      <c r="O1" s="107"/>
      <c r="P1" s="107"/>
      <c r="Q1" s="107"/>
      <c r="R1" s="107"/>
      <c r="S1" s="107"/>
      <c r="T1" s="107"/>
    </row>
    <row r="2" spans="1:27" ht="23.4" customHeight="1" x14ac:dyDescent="0.6">
      <c r="A2" s="420" t="s">
        <v>196</v>
      </c>
      <c r="B2" s="420"/>
      <c r="C2" s="109"/>
      <c r="D2" s="108"/>
      <c r="E2" s="109"/>
      <c r="F2" s="108"/>
      <c r="G2" s="110"/>
      <c r="H2" s="110"/>
      <c r="I2" s="109"/>
      <c r="J2" s="109"/>
      <c r="K2" s="109"/>
      <c r="L2" s="110"/>
      <c r="M2" s="110"/>
      <c r="N2" s="110"/>
      <c r="O2" s="110"/>
      <c r="P2" s="110"/>
      <c r="Q2" s="110"/>
      <c r="R2" s="110"/>
      <c r="S2" s="110"/>
      <c r="T2" s="110"/>
    </row>
    <row r="3" spans="1:27" ht="23.4" customHeight="1" x14ac:dyDescent="0.6">
      <c r="A3" s="466"/>
      <c r="B3" s="488"/>
      <c r="C3" s="109"/>
      <c r="D3" s="108"/>
      <c r="E3" s="109"/>
      <c r="F3" s="108"/>
      <c r="G3" s="110"/>
      <c r="H3" s="110"/>
      <c r="I3" s="109"/>
      <c r="J3" s="109"/>
      <c r="K3" s="109"/>
      <c r="L3" s="110"/>
      <c r="M3" s="110"/>
      <c r="N3" s="110"/>
      <c r="O3" s="110"/>
      <c r="P3" s="110"/>
      <c r="Q3" s="110"/>
      <c r="R3" s="110"/>
      <c r="S3" s="110"/>
      <c r="T3" s="110"/>
    </row>
    <row r="4" spans="1:27" ht="23.4" customHeight="1" x14ac:dyDescent="0.6">
      <c r="A4" s="111"/>
      <c r="B4" s="111"/>
      <c r="C4" s="469"/>
      <c r="D4" s="557" t="s">
        <v>2</v>
      </c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557"/>
      <c r="P4" s="557"/>
      <c r="Q4" s="557"/>
      <c r="R4" s="557"/>
      <c r="S4" s="557"/>
      <c r="T4" s="557"/>
    </row>
    <row r="5" spans="1:27" ht="23.4" customHeight="1" x14ac:dyDescent="0.6">
      <c r="A5" s="111"/>
      <c r="B5" s="111"/>
      <c r="C5" s="469"/>
      <c r="D5" s="467"/>
      <c r="E5" s="467"/>
      <c r="F5" s="467"/>
      <c r="G5" s="467"/>
      <c r="H5" s="467"/>
      <c r="I5" s="467"/>
      <c r="J5" s="475"/>
      <c r="K5" s="475"/>
      <c r="L5" s="560" t="s">
        <v>48</v>
      </c>
      <c r="M5" s="560"/>
      <c r="N5" s="560"/>
      <c r="O5" s="467"/>
      <c r="P5" s="467"/>
      <c r="Q5" s="467"/>
      <c r="R5" s="467"/>
      <c r="S5" s="467"/>
      <c r="T5" s="467"/>
    </row>
    <row r="6" spans="1:27" ht="21.6" customHeight="1" x14ac:dyDescent="0.55000000000000004">
      <c r="A6" s="111"/>
      <c r="B6" s="111"/>
      <c r="C6" s="469"/>
      <c r="D6" s="112" t="s">
        <v>44</v>
      </c>
      <c r="E6" s="469"/>
      <c r="F6" s="119" t="s">
        <v>94</v>
      </c>
      <c r="G6" s="112"/>
      <c r="H6" s="309" t="s">
        <v>102</v>
      </c>
      <c r="I6" s="469"/>
      <c r="J6" s="112" t="s">
        <v>169</v>
      </c>
      <c r="K6" s="476"/>
      <c r="L6" s="558"/>
      <c r="M6" s="558"/>
      <c r="N6" s="558"/>
      <c r="O6" s="112"/>
      <c r="P6" s="14" t="s">
        <v>92</v>
      </c>
      <c r="Q6" s="112"/>
      <c r="R6" s="14"/>
      <c r="S6" s="112"/>
      <c r="T6" s="114"/>
    </row>
    <row r="7" spans="1:27" ht="21.6" customHeight="1" x14ac:dyDescent="0.55000000000000004">
      <c r="A7" s="111"/>
      <c r="B7" s="111"/>
      <c r="C7" s="469"/>
      <c r="D7" s="112" t="s">
        <v>93</v>
      </c>
      <c r="E7" s="469"/>
      <c r="F7" s="465" t="s">
        <v>221</v>
      </c>
      <c r="G7" s="112"/>
      <c r="H7" s="309" t="s">
        <v>104</v>
      </c>
      <c r="I7" s="469"/>
      <c r="J7" s="112" t="s">
        <v>170</v>
      </c>
      <c r="K7" s="476"/>
      <c r="L7" s="468" t="s">
        <v>157</v>
      </c>
      <c r="M7" s="113"/>
      <c r="N7" s="119"/>
      <c r="O7" s="112"/>
      <c r="P7" s="14" t="s">
        <v>95</v>
      </c>
      <c r="Q7" s="112"/>
      <c r="R7" s="14" t="s">
        <v>96</v>
      </c>
      <c r="S7" s="112"/>
      <c r="T7" s="112" t="s">
        <v>92</v>
      </c>
    </row>
    <row r="8" spans="1:27" ht="21.6" customHeight="1" x14ac:dyDescent="0.55000000000000004">
      <c r="A8" s="111"/>
      <c r="B8" s="499" t="s">
        <v>7</v>
      </c>
      <c r="C8" s="469"/>
      <c r="D8" s="112" t="s">
        <v>97</v>
      </c>
      <c r="E8" s="469"/>
      <c r="F8" s="465" t="s">
        <v>220</v>
      </c>
      <c r="G8" s="112"/>
      <c r="H8" s="309" t="s">
        <v>98</v>
      </c>
      <c r="I8" s="469"/>
      <c r="J8" s="112" t="s">
        <v>171</v>
      </c>
      <c r="K8" s="476"/>
      <c r="L8" s="468" t="s">
        <v>158</v>
      </c>
      <c r="M8" s="309"/>
      <c r="N8" s="309" t="s">
        <v>222</v>
      </c>
      <c r="O8" s="112"/>
      <c r="P8" s="14" t="s">
        <v>99</v>
      </c>
      <c r="Q8" s="112"/>
      <c r="R8" s="14" t="s">
        <v>100</v>
      </c>
      <c r="S8" s="112"/>
      <c r="T8" s="465" t="s">
        <v>95</v>
      </c>
    </row>
    <row r="9" spans="1:27" ht="21.6" customHeight="1" x14ac:dyDescent="0.55000000000000004">
      <c r="A9" s="71"/>
      <c r="B9" s="71"/>
      <c r="C9" s="469"/>
      <c r="D9" s="559" t="s">
        <v>10</v>
      </c>
      <c r="E9" s="559"/>
      <c r="F9" s="559"/>
      <c r="G9" s="559"/>
      <c r="H9" s="559"/>
      <c r="I9" s="559"/>
      <c r="J9" s="559"/>
      <c r="K9" s="559"/>
      <c r="L9" s="559"/>
      <c r="M9" s="559"/>
      <c r="N9" s="559"/>
      <c r="O9" s="559"/>
      <c r="P9" s="559"/>
      <c r="Q9" s="559"/>
      <c r="R9" s="559"/>
      <c r="S9" s="559"/>
      <c r="T9" s="559"/>
    </row>
    <row r="10" spans="1:27" ht="21.6" customHeight="1" x14ac:dyDescent="0.6">
      <c r="A10" s="93" t="s">
        <v>264</v>
      </c>
      <c r="B10" s="93"/>
      <c r="C10" s="469"/>
      <c r="D10" s="469"/>
      <c r="E10" s="469"/>
      <c r="F10" s="469"/>
      <c r="G10" s="469"/>
      <c r="H10" s="469"/>
      <c r="I10" s="469"/>
      <c r="J10" s="476"/>
      <c r="K10" s="476"/>
      <c r="L10" s="469"/>
      <c r="M10" s="469"/>
      <c r="N10" s="469"/>
      <c r="O10" s="469"/>
      <c r="P10" s="469"/>
      <c r="Q10" s="469"/>
      <c r="R10" s="469"/>
      <c r="S10" s="469"/>
      <c r="T10" s="469"/>
    </row>
    <row r="11" spans="1:27" ht="21.6" customHeight="1" x14ac:dyDescent="0.6">
      <c r="A11" s="470" t="s">
        <v>204</v>
      </c>
      <c r="B11" s="470"/>
      <c r="C11" s="471"/>
      <c r="D11" s="472">
        <v>887983</v>
      </c>
      <c r="E11" s="473"/>
      <c r="F11" s="472">
        <v>187228</v>
      </c>
      <c r="G11" s="473"/>
      <c r="H11" s="472">
        <v>-42012</v>
      </c>
      <c r="I11" s="473"/>
      <c r="J11" s="473">
        <v>7149</v>
      </c>
      <c r="K11" s="473"/>
      <c r="L11" s="472">
        <v>8218</v>
      </c>
      <c r="M11" s="472"/>
      <c r="N11" s="472">
        <v>370234</v>
      </c>
      <c r="O11" s="473"/>
      <c r="P11" s="472">
        <f>SUM(D11:N11)</f>
        <v>1418800</v>
      </c>
      <c r="Q11" s="473"/>
      <c r="R11" s="472">
        <v>34978</v>
      </c>
      <c r="S11" s="473"/>
      <c r="T11" s="472">
        <f>SUM(P11:R11)</f>
        <v>1453778</v>
      </c>
      <c r="U11" s="473"/>
      <c r="V11" s="472"/>
      <c r="W11" s="473"/>
      <c r="X11" s="474"/>
      <c r="Z11" s="130"/>
      <c r="AA11" s="130"/>
    </row>
    <row r="12" spans="1:27" ht="21.6" customHeight="1" x14ac:dyDescent="0.6">
      <c r="A12" s="120"/>
      <c r="B12" s="120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</row>
    <row r="13" spans="1:27" ht="21.6" customHeight="1" x14ac:dyDescent="0.6">
      <c r="A13" s="120" t="s">
        <v>107</v>
      </c>
      <c r="B13" s="120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</row>
    <row r="14" spans="1:27" s="1" customFormat="1" ht="21.6" customHeight="1" x14ac:dyDescent="0.6">
      <c r="A14" s="501" t="s">
        <v>172</v>
      </c>
      <c r="B14" s="111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</row>
    <row r="15" spans="1:27" s="1" customFormat="1" ht="21.6" customHeight="1" x14ac:dyDescent="0.55000000000000004">
      <c r="A15" s="502" t="s">
        <v>173</v>
      </c>
      <c r="B15" s="489">
        <v>10</v>
      </c>
      <c r="C15" s="82"/>
      <c r="D15" s="82">
        <v>0</v>
      </c>
      <c r="E15" s="82"/>
      <c r="F15" s="82">
        <v>0</v>
      </c>
      <c r="G15" s="82"/>
      <c r="H15" s="82">
        <v>0</v>
      </c>
      <c r="I15" s="82"/>
      <c r="J15" s="82">
        <v>7788</v>
      </c>
      <c r="K15" s="82"/>
      <c r="L15" s="82">
        <v>0</v>
      </c>
      <c r="M15" s="82"/>
      <c r="N15" s="82">
        <v>0</v>
      </c>
      <c r="O15" s="82"/>
      <c r="P15" s="82">
        <v>7788</v>
      </c>
      <c r="Q15" s="82"/>
      <c r="R15" s="82">
        <v>0</v>
      </c>
      <c r="S15" s="82"/>
      <c r="T15" s="82">
        <f>SUM(P15:R15)</f>
        <v>7788</v>
      </c>
    </row>
    <row r="16" spans="1:27" s="1" customFormat="1" ht="21.6" customHeight="1" x14ac:dyDescent="0.55000000000000004">
      <c r="A16" s="502" t="s">
        <v>245</v>
      </c>
      <c r="B16" s="489"/>
      <c r="C16" s="82"/>
      <c r="D16" s="429">
        <v>0</v>
      </c>
      <c r="E16" s="82"/>
      <c r="F16" s="82">
        <v>0</v>
      </c>
      <c r="G16" s="82"/>
      <c r="H16" s="82">
        <v>0</v>
      </c>
      <c r="I16" s="82"/>
      <c r="J16" s="82">
        <v>0</v>
      </c>
      <c r="K16" s="82"/>
      <c r="L16" s="82">
        <v>0</v>
      </c>
      <c r="M16" s="82"/>
      <c r="N16" s="82">
        <v>-322338</v>
      </c>
      <c r="O16" s="82"/>
      <c r="P16" s="82">
        <v>-322338</v>
      </c>
      <c r="Q16" s="82"/>
      <c r="R16" s="82">
        <v>0</v>
      </c>
      <c r="S16" s="82"/>
      <c r="T16" s="82">
        <f>SUM(P16:R16)</f>
        <v>-322338</v>
      </c>
    </row>
    <row r="17" spans="1:22" ht="21.6" customHeight="1" x14ac:dyDescent="0.6">
      <c r="A17" s="123" t="s">
        <v>174</v>
      </c>
      <c r="B17" s="120"/>
      <c r="C17" s="88"/>
      <c r="D17" s="125">
        <f>SUM(D15:D16)</f>
        <v>0</v>
      </c>
      <c r="E17" s="88"/>
      <c r="F17" s="125">
        <f>SUM(F15:F16)</f>
        <v>0</v>
      </c>
      <c r="G17" s="88"/>
      <c r="H17" s="125">
        <f>SUM(H15:H16)</f>
        <v>0</v>
      </c>
      <c r="I17" s="88"/>
      <c r="J17" s="125">
        <f>SUM(J15:J16)</f>
        <v>7788</v>
      </c>
      <c r="K17" s="88"/>
      <c r="L17" s="125">
        <f>SUM(L15:L16)</f>
        <v>0</v>
      </c>
      <c r="M17" s="88"/>
      <c r="N17" s="125">
        <f>SUM(N15:N16)</f>
        <v>-322338</v>
      </c>
      <c r="O17" s="88"/>
      <c r="P17" s="125">
        <f>SUM(P15:P16)</f>
        <v>-314550</v>
      </c>
      <c r="Q17" s="88"/>
      <c r="R17" s="125">
        <f>SUM(R15:R16)</f>
        <v>0</v>
      </c>
      <c r="S17" s="88"/>
      <c r="T17" s="125">
        <f>SUM(T15:T16)</f>
        <v>-314550</v>
      </c>
    </row>
    <row r="18" spans="1:22" ht="21.6" customHeight="1" x14ac:dyDescent="0.6">
      <c r="A18" s="123"/>
      <c r="B18" s="120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</row>
    <row r="19" spans="1:22" s="474" customFormat="1" ht="21.6" customHeight="1" x14ac:dyDescent="0.6">
      <c r="A19" s="490" t="s">
        <v>246</v>
      </c>
      <c r="B19" s="487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88"/>
    </row>
    <row r="20" spans="1:22" s="474" customFormat="1" ht="21.6" customHeight="1" x14ac:dyDescent="0.6">
      <c r="A20" s="146" t="s">
        <v>247</v>
      </c>
      <c r="B20" s="487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</row>
    <row r="21" spans="1:22" s="474" customFormat="1" ht="21.6" customHeight="1" x14ac:dyDescent="0.6">
      <c r="A21" s="146" t="s">
        <v>248</v>
      </c>
      <c r="B21" s="487"/>
      <c r="C21" s="88"/>
      <c r="D21" s="124">
        <v>0</v>
      </c>
      <c r="E21" s="82"/>
      <c r="F21" s="82">
        <v>0</v>
      </c>
      <c r="G21" s="82"/>
      <c r="H21" s="82">
        <v>0</v>
      </c>
      <c r="I21" s="82"/>
      <c r="J21" s="82">
        <v>0</v>
      </c>
      <c r="K21" s="82"/>
      <c r="L21" s="124">
        <v>0</v>
      </c>
      <c r="M21" s="82"/>
      <c r="N21" s="82">
        <v>-4907</v>
      </c>
      <c r="O21" s="82"/>
      <c r="P21" s="124">
        <v>-4907</v>
      </c>
      <c r="Q21" s="82"/>
      <c r="R21" s="124">
        <v>20696</v>
      </c>
      <c r="S21" s="82"/>
      <c r="T21" s="82">
        <v>15789</v>
      </c>
    </row>
    <row r="22" spans="1:22" s="474" customFormat="1" ht="21.6" customHeight="1" x14ac:dyDescent="0.6">
      <c r="A22" s="485" t="s">
        <v>249</v>
      </c>
      <c r="B22" s="487"/>
      <c r="C22" s="88"/>
      <c r="D22" s="88">
        <f>SUM(D21)</f>
        <v>0</v>
      </c>
      <c r="E22" s="88"/>
      <c r="F22" s="125">
        <f>SUM(F21)</f>
        <v>0</v>
      </c>
      <c r="G22" s="88"/>
      <c r="H22" s="125">
        <f>SUM(H21)</f>
        <v>0</v>
      </c>
      <c r="I22" s="88"/>
      <c r="J22" s="486">
        <f>SUM(J21)</f>
        <v>0</v>
      </c>
      <c r="K22" s="88"/>
      <c r="L22" s="88">
        <f>SUM(L21)</f>
        <v>0</v>
      </c>
      <c r="M22" s="88"/>
      <c r="N22" s="125">
        <f>SUM(N21)</f>
        <v>-4907</v>
      </c>
      <c r="O22" s="88"/>
      <c r="P22" s="88">
        <f>SUM(P21)</f>
        <v>-4907</v>
      </c>
      <c r="Q22" s="88"/>
      <c r="R22" s="88">
        <f>SUM(R21)</f>
        <v>20696</v>
      </c>
      <c r="S22" s="88"/>
      <c r="T22" s="486">
        <f>SUM(T21)</f>
        <v>15789</v>
      </c>
    </row>
    <row r="23" spans="1:22" ht="21.6" customHeight="1" x14ac:dyDescent="0.6">
      <c r="A23" s="120" t="s">
        <v>115</v>
      </c>
      <c r="B23" s="120"/>
      <c r="C23" s="88"/>
      <c r="D23" s="125">
        <f>D17+D22</f>
        <v>0</v>
      </c>
      <c r="E23" s="88"/>
      <c r="F23" s="86">
        <f>F17+F22</f>
        <v>0</v>
      </c>
      <c r="G23" s="88"/>
      <c r="H23" s="86">
        <f>H17+H22</f>
        <v>0</v>
      </c>
      <c r="I23" s="88"/>
      <c r="J23" s="125">
        <f>J17+J22</f>
        <v>7788</v>
      </c>
      <c r="K23" s="88"/>
      <c r="L23" s="125">
        <f>L17+L22</f>
        <v>0</v>
      </c>
      <c r="M23" s="88"/>
      <c r="N23" s="86">
        <f>N17+N22</f>
        <v>-327245</v>
      </c>
      <c r="O23" s="88"/>
      <c r="P23" s="125">
        <f>P17+P22</f>
        <v>-319457</v>
      </c>
      <c r="Q23" s="88"/>
      <c r="R23" s="125">
        <f>R17+R22</f>
        <v>20696</v>
      </c>
      <c r="S23" s="88"/>
      <c r="T23" s="125">
        <f>T17+T22</f>
        <v>-298761</v>
      </c>
    </row>
    <row r="24" spans="1:22" ht="21.6" customHeight="1" x14ac:dyDescent="0.6">
      <c r="A24" s="120"/>
      <c r="B24" s="120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</row>
    <row r="25" spans="1:22" ht="21.6" customHeight="1" x14ac:dyDescent="0.6">
      <c r="A25" s="120" t="s">
        <v>197</v>
      </c>
      <c r="B25" s="120"/>
      <c r="C25" s="116"/>
      <c r="D25" s="88"/>
      <c r="E25" s="116"/>
      <c r="F25" s="88"/>
      <c r="G25" s="88"/>
      <c r="H25" s="88"/>
      <c r="I25" s="116"/>
      <c r="J25" s="116"/>
      <c r="K25" s="116"/>
      <c r="L25" s="88"/>
      <c r="M25" s="88"/>
      <c r="N25" s="88"/>
      <c r="O25" s="88"/>
      <c r="P25" s="88"/>
      <c r="Q25" s="88"/>
      <c r="R25" s="88"/>
      <c r="S25" s="88"/>
      <c r="T25" s="88"/>
    </row>
    <row r="26" spans="1:22" ht="21.6" customHeight="1" x14ac:dyDescent="0.55000000000000004">
      <c r="A26" s="115" t="s">
        <v>207</v>
      </c>
      <c r="B26" s="115"/>
      <c r="C26" s="117"/>
      <c r="D26" s="22">
        <v>0</v>
      </c>
      <c r="E26" s="117"/>
      <c r="F26" s="22">
        <v>0</v>
      </c>
      <c r="G26" s="22"/>
      <c r="H26" s="22">
        <v>0</v>
      </c>
      <c r="I26" s="117"/>
      <c r="J26" s="117">
        <v>0</v>
      </c>
      <c r="K26" s="117"/>
      <c r="L26" s="302">
        <v>0</v>
      </c>
      <c r="M26" s="22"/>
      <c r="N26" s="22">
        <v>70262</v>
      </c>
      <c r="O26" s="22"/>
      <c r="P26" s="22">
        <v>70262</v>
      </c>
      <c r="Q26" s="22"/>
      <c r="R26" s="22">
        <v>-3322</v>
      </c>
      <c r="S26" s="22"/>
      <c r="T26" s="22">
        <v>66940</v>
      </c>
      <c r="U26" s="296"/>
      <c r="V26" s="147"/>
    </row>
    <row r="27" spans="1:22" ht="21.6" customHeight="1" x14ac:dyDescent="0.55000000000000004">
      <c r="A27" s="115" t="s">
        <v>101</v>
      </c>
      <c r="B27" s="115"/>
      <c r="C27" s="117"/>
      <c r="D27" s="22">
        <v>0</v>
      </c>
      <c r="E27" s="117"/>
      <c r="F27" s="22">
        <v>0</v>
      </c>
      <c r="G27" s="22"/>
      <c r="H27" s="22">
        <v>0</v>
      </c>
      <c r="I27" s="117"/>
      <c r="J27" s="117">
        <v>0</v>
      </c>
      <c r="K27" s="117"/>
      <c r="L27" s="302">
        <v>0</v>
      </c>
      <c r="M27" s="22"/>
      <c r="N27" s="22">
        <v>0</v>
      </c>
      <c r="O27" s="22"/>
      <c r="P27" s="22">
        <v>0</v>
      </c>
      <c r="Q27" s="22"/>
      <c r="R27" s="22">
        <v>0</v>
      </c>
      <c r="S27" s="22"/>
      <c r="T27" s="22">
        <v>0</v>
      </c>
      <c r="V27" s="147"/>
    </row>
    <row r="28" spans="1:22" ht="21.6" customHeight="1" x14ac:dyDescent="0.6">
      <c r="A28" s="70" t="s">
        <v>214</v>
      </c>
      <c r="B28" s="70"/>
      <c r="C28" s="116"/>
      <c r="D28" s="96">
        <f>SUM(D26:D27)</f>
        <v>0</v>
      </c>
      <c r="E28" s="116"/>
      <c r="F28" s="96">
        <f>SUM(F26:F27)</f>
        <v>0</v>
      </c>
      <c r="G28" s="94"/>
      <c r="H28" s="96">
        <f>SUM(H26:H27)</f>
        <v>0</v>
      </c>
      <c r="I28" s="116"/>
      <c r="J28" s="477">
        <f>SUM(J26:J27)</f>
        <v>0</v>
      </c>
      <c r="K28" s="116"/>
      <c r="L28" s="96">
        <f>SUM(L26:L27)</f>
        <v>0</v>
      </c>
      <c r="M28" s="94"/>
      <c r="N28" s="96">
        <f>SUM(N26:N27)</f>
        <v>70262</v>
      </c>
      <c r="O28" s="94"/>
      <c r="P28" s="96">
        <f>SUM(P26:P27)</f>
        <v>70262</v>
      </c>
      <c r="Q28" s="94"/>
      <c r="R28" s="96">
        <f>SUM(R26:R27)</f>
        <v>-3322</v>
      </c>
      <c r="S28" s="94"/>
      <c r="T28" s="96">
        <f>SUM(T26:T27)</f>
        <v>66940</v>
      </c>
      <c r="U28" s="296"/>
    </row>
    <row r="29" spans="1:22" ht="21.6" customHeight="1" x14ac:dyDescent="0.6">
      <c r="A29" s="79"/>
      <c r="B29" s="79"/>
      <c r="C29" s="116"/>
      <c r="D29" s="88"/>
      <c r="E29" s="116"/>
      <c r="F29" s="88"/>
      <c r="G29" s="94"/>
      <c r="H29" s="94"/>
      <c r="I29" s="116"/>
      <c r="J29" s="116"/>
      <c r="K29" s="116"/>
      <c r="L29" s="94"/>
      <c r="M29" s="94"/>
      <c r="N29" s="94"/>
      <c r="O29" s="94"/>
      <c r="P29" s="94"/>
      <c r="Q29" s="94"/>
      <c r="R29" s="94"/>
      <c r="S29" s="94"/>
      <c r="T29" s="94"/>
    </row>
    <row r="30" spans="1:22" ht="21.6" customHeight="1" thickBot="1" x14ac:dyDescent="0.65">
      <c r="A30" s="298" t="s">
        <v>265</v>
      </c>
      <c r="B30" s="298"/>
      <c r="C30" s="116"/>
      <c r="D30" s="118">
        <f>SUM(D11,D23,D28)</f>
        <v>887983</v>
      </c>
      <c r="E30" s="116"/>
      <c r="F30" s="118">
        <f>SUM(F11,F23,F28)</f>
        <v>187228</v>
      </c>
      <c r="G30" s="94"/>
      <c r="H30" s="118">
        <f>SUM(H11,H23,H28)</f>
        <v>-42012</v>
      </c>
      <c r="I30" s="116"/>
      <c r="J30" s="478">
        <f>SUM(J11,J23,J28)</f>
        <v>14937</v>
      </c>
      <c r="K30" s="116"/>
      <c r="L30" s="118">
        <f>SUM(L11,L23,L28)</f>
        <v>8218</v>
      </c>
      <c r="M30" s="94"/>
      <c r="N30" s="118">
        <f>SUM(N11,N23,N28)</f>
        <v>113251</v>
      </c>
      <c r="O30" s="94"/>
      <c r="P30" s="118">
        <f>SUM(P11,P23,P28)</f>
        <v>1169605</v>
      </c>
      <c r="Q30" s="94"/>
      <c r="R30" s="118">
        <f>SUM(R11,R23,R28)</f>
        <v>52352</v>
      </c>
      <c r="S30" s="94"/>
      <c r="T30" s="118">
        <f>SUM(T11,T23,T28)</f>
        <v>1221957</v>
      </c>
      <c r="U30" s="296"/>
    </row>
    <row r="31" spans="1:22" ht="22.8" customHeight="1" thickTop="1" x14ac:dyDescent="0.6">
      <c r="O31" s="94"/>
    </row>
    <row r="32" spans="1:22" x14ac:dyDescent="0.55000000000000004">
      <c r="N32" s="422"/>
      <c r="O32" s="422"/>
      <c r="P32" s="422"/>
      <c r="Q32" s="422"/>
      <c r="R32" s="422"/>
      <c r="T32" s="423"/>
    </row>
    <row r="33" spans="7:20" x14ac:dyDescent="0.55000000000000004">
      <c r="G33" s="424"/>
      <c r="H33" s="424"/>
      <c r="L33" s="424"/>
      <c r="M33" s="424"/>
      <c r="N33" s="424"/>
      <c r="O33" s="424"/>
      <c r="P33" s="424"/>
      <c r="Q33" s="424"/>
      <c r="R33" s="425"/>
      <c r="S33" s="424"/>
      <c r="T33" s="424"/>
    </row>
    <row r="34" spans="7:20" x14ac:dyDescent="0.55000000000000004">
      <c r="G34" s="426"/>
      <c r="H34" s="426"/>
      <c r="L34" s="302"/>
      <c r="M34" s="426"/>
      <c r="N34" s="426"/>
      <c r="O34" s="426"/>
      <c r="P34" s="426"/>
      <c r="Q34" s="426"/>
      <c r="R34" s="302"/>
      <c r="S34" s="426"/>
      <c r="T34" s="426"/>
    </row>
    <row r="35" spans="7:20" x14ac:dyDescent="0.55000000000000004">
      <c r="L35" s="302"/>
      <c r="P35" s="427"/>
      <c r="R35" s="427"/>
    </row>
  </sheetData>
  <mergeCells count="5">
    <mergeCell ref="A1:H1"/>
    <mergeCell ref="D4:T4"/>
    <mergeCell ref="L6:N6"/>
    <mergeCell ref="D9:T9"/>
    <mergeCell ref="L5:N5"/>
  </mergeCells>
  <pageMargins left="0.7" right="0.7" top="0.5" bottom="0.5" header="0.5" footer="0.5"/>
  <pageSetup paperSize="9" scale="70" firstPageNumber="10" orientation="landscape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39"/>
  <sheetViews>
    <sheetView topLeftCell="A11" zoomScale="70" zoomScaleNormal="70" zoomScaleSheetLayoutView="85" workbookViewId="0">
      <selection activeCell="N20" sqref="N20"/>
    </sheetView>
  </sheetViews>
  <sheetFormatPr defaultColWidth="9.125" defaultRowHeight="21.6" x14ac:dyDescent="0.55000000000000004"/>
  <cols>
    <col min="1" max="1" width="55.875" style="73" customWidth="1"/>
    <col min="2" max="2" width="9.625" style="481" customWidth="1"/>
    <col min="3" max="3" width="1.75" style="73" customWidth="1"/>
    <col min="4" max="4" width="15.875" style="73" customWidth="1"/>
    <col min="5" max="5" width="1.75" style="73" customWidth="1"/>
    <col min="6" max="6" width="15.875" style="73" customWidth="1"/>
    <col min="7" max="7" width="1.75" style="73" customWidth="1"/>
    <col min="8" max="8" width="17.25" style="73" customWidth="1"/>
    <col min="9" max="9" width="1.75" style="73" customWidth="1"/>
    <col min="10" max="10" width="15.875" style="73" customWidth="1"/>
    <col min="11" max="11" width="1.75" style="73" customWidth="1"/>
    <col min="12" max="12" width="14.625" style="73" customWidth="1"/>
    <col min="13" max="13" width="1.75" style="73" customWidth="1"/>
    <col min="14" max="14" width="14.625" style="73" customWidth="1"/>
    <col min="15" max="15" width="1.75" style="73" customWidth="1"/>
    <col min="16" max="16" width="15.25" style="73" customWidth="1"/>
    <col min="17" max="17" width="1.75" style="73" customWidth="1"/>
    <col min="18" max="18" width="22" style="73" hidden="1" customWidth="1"/>
    <col min="19" max="19" width="1.125" style="73" hidden="1" customWidth="1"/>
    <col min="20" max="20" width="17.625" style="73" customWidth="1"/>
    <col min="21" max="21" width="1.75" style="73" customWidth="1"/>
    <col min="22" max="22" width="14.5" style="73" customWidth="1"/>
    <col min="23" max="23" width="14" style="151" bestFit="1" customWidth="1"/>
    <col min="24" max="24" width="14.625" style="151" bestFit="1" customWidth="1"/>
    <col min="25" max="28" width="9.125" style="151"/>
    <col min="29" max="29" width="10.25" style="151" bestFit="1" customWidth="1"/>
    <col min="30" max="16384" width="9.125" style="151"/>
  </cols>
  <sheetData>
    <row r="1" spans="1:22" ht="23.4" customHeight="1" x14ac:dyDescent="0.6">
      <c r="A1" s="549" t="s">
        <v>179</v>
      </c>
      <c r="B1" s="549"/>
      <c r="C1" s="549"/>
      <c r="D1" s="549"/>
      <c r="E1" s="549"/>
      <c r="F1" s="549"/>
      <c r="G1" s="549"/>
      <c r="H1" s="549"/>
      <c r="I1" s="541"/>
      <c r="J1" s="541"/>
      <c r="K1" s="72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</row>
    <row r="2" spans="1:22" ht="23.4" customHeight="1" x14ac:dyDescent="0.6">
      <c r="A2" s="543" t="s">
        <v>196</v>
      </c>
      <c r="B2" s="480"/>
      <c r="C2" s="109"/>
      <c r="D2" s="108"/>
      <c r="E2" s="109"/>
      <c r="F2" s="108"/>
      <c r="G2" s="110"/>
      <c r="H2" s="110"/>
      <c r="I2" s="110"/>
      <c r="J2" s="110"/>
      <c r="K2" s="109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</row>
    <row r="3" spans="1:22" ht="23.4" customHeight="1" x14ac:dyDescent="0.6">
      <c r="A3" s="543"/>
      <c r="B3" s="480"/>
      <c r="C3" s="109"/>
      <c r="D3" s="108"/>
      <c r="E3" s="109"/>
      <c r="F3" s="108"/>
      <c r="G3" s="110"/>
      <c r="H3" s="110"/>
      <c r="I3" s="110"/>
      <c r="J3" s="110"/>
      <c r="K3" s="109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</row>
    <row r="4" spans="1:22" ht="23.4" customHeight="1" x14ac:dyDescent="0.6">
      <c r="A4" s="111"/>
      <c r="B4" s="546"/>
      <c r="C4" s="546"/>
      <c r="D4" s="557" t="s">
        <v>2</v>
      </c>
      <c r="E4" s="557"/>
      <c r="F4" s="557"/>
      <c r="G4" s="557"/>
      <c r="H4" s="557"/>
      <c r="I4" s="557"/>
      <c r="J4" s="557"/>
      <c r="K4" s="557"/>
      <c r="L4" s="557"/>
      <c r="M4" s="557"/>
      <c r="N4" s="557"/>
      <c r="O4" s="557"/>
      <c r="P4" s="557"/>
      <c r="Q4" s="557"/>
      <c r="R4" s="557"/>
      <c r="S4" s="557"/>
      <c r="T4" s="557"/>
      <c r="U4" s="557"/>
      <c r="V4" s="557"/>
    </row>
    <row r="5" spans="1:22" ht="23.4" customHeight="1" x14ac:dyDescent="0.6">
      <c r="A5" s="111"/>
      <c r="B5" s="546"/>
      <c r="C5" s="546"/>
      <c r="D5" s="544"/>
      <c r="E5" s="544"/>
      <c r="F5" s="544"/>
      <c r="G5" s="544"/>
      <c r="H5" s="544"/>
      <c r="I5" s="544"/>
      <c r="J5" s="544"/>
      <c r="K5" s="544"/>
      <c r="L5" s="560" t="s">
        <v>48</v>
      </c>
      <c r="M5" s="560"/>
      <c r="N5" s="560"/>
      <c r="O5" s="544"/>
      <c r="P5" s="544"/>
      <c r="Q5" s="544"/>
      <c r="R5" s="544"/>
      <c r="S5" s="544"/>
      <c r="T5" s="544"/>
      <c r="U5" s="544"/>
      <c r="V5" s="544"/>
    </row>
    <row r="6" spans="1:22" ht="21.6" customHeight="1" x14ac:dyDescent="0.55000000000000004">
      <c r="A6" s="111"/>
      <c r="B6" s="546"/>
      <c r="C6" s="546"/>
      <c r="D6" s="112" t="s">
        <v>44</v>
      </c>
      <c r="E6" s="546"/>
      <c r="F6" s="119" t="s">
        <v>94</v>
      </c>
      <c r="G6" s="112"/>
      <c r="H6" s="309" t="s">
        <v>102</v>
      </c>
      <c r="I6" s="112"/>
      <c r="J6" s="309" t="s">
        <v>169</v>
      </c>
      <c r="K6" s="546"/>
      <c r="L6" s="558"/>
      <c r="M6" s="558"/>
      <c r="N6" s="558"/>
      <c r="O6" s="112"/>
      <c r="P6" s="14" t="s">
        <v>92</v>
      </c>
      <c r="Q6" s="112"/>
      <c r="R6" s="309" t="s">
        <v>103</v>
      </c>
      <c r="S6" s="112"/>
      <c r="T6" s="14"/>
      <c r="U6" s="112"/>
      <c r="V6" s="114"/>
    </row>
    <row r="7" spans="1:22" ht="21.6" customHeight="1" x14ac:dyDescent="0.55000000000000004">
      <c r="A7" s="111"/>
      <c r="B7" s="546"/>
      <c r="C7" s="546"/>
      <c r="D7" s="112" t="s">
        <v>93</v>
      </c>
      <c r="E7" s="546"/>
      <c r="F7" s="542" t="s">
        <v>221</v>
      </c>
      <c r="G7" s="112"/>
      <c r="H7" s="309" t="s">
        <v>104</v>
      </c>
      <c r="I7" s="112"/>
      <c r="J7" s="309" t="s">
        <v>170</v>
      </c>
      <c r="K7" s="546"/>
      <c r="L7" s="545" t="s">
        <v>157</v>
      </c>
      <c r="M7" s="113"/>
      <c r="N7" s="119"/>
      <c r="O7" s="112"/>
      <c r="P7" s="14" t="s">
        <v>95</v>
      </c>
      <c r="Q7" s="112"/>
      <c r="R7" s="309" t="s">
        <v>105</v>
      </c>
      <c r="S7" s="112"/>
      <c r="T7" s="14" t="s">
        <v>96</v>
      </c>
      <c r="U7" s="112"/>
      <c r="V7" s="112" t="s">
        <v>92</v>
      </c>
    </row>
    <row r="8" spans="1:22" ht="21.6" customHeight="1" x14ac:dyDescent="0.55000000000000004">
      <c r="A8" s="111"/>
      <c r="B8" s="10" t="s">
        <v>7</v>
      </c>
      <c r="C8" s="546"/>
      <c r="D8" s="112" t="s">
        <v>97</v>
      </c>
      <c r="E8" s="546"/>
      <c r="F8" s="542" t="s">
        <v>220</v>
      </c>
      <c r="G8" s="112"/>
      <c r="H8" s="309" t="s">
        <v>98</v>
      </c>
      <c r="I8" s="112"/>
      <c r="J8" s="309" t="s">
        <v>171</v>
      </c>
      <c r="K8" s="546"/>
      <c r="L8" s="545" t="s">
        <v>158</v>
      </c>
      <c r="M8" s="309"/>
      <c r="N8" s="112" t="s">
        <v>222</v>
      </c>
      <c r="O8" s="112"/>
      <c r="P8" s="14" t="s">
        <v>99</v>
      </c>
      <c r="Q8" s="112"/>
      <c r="R8" s="309" t="s">
        <v>106</v>
      </c>
      <c r="S8" s="112"/>
      <c r="T8" s="14" t="s">
        <v>100</v>
      </c>
      <c r="U8" s="112"/>
      <c r="V8" s="542" t="s">
        <v>95</v>
      </c>
    </row>
    <row r="9" spans="1:22" ht="21.6" customHeight="1" x14ac:dyDescent="0.55000000000000004">
      <c r="A9" s="71"/>
      <c r="B9" s="546"/>
      <c r="C9" s="546"/>
      <c r="D9" s="559" t="s">
        <v>10</v>
      </c>
      <c r="E9" s="559"/>
      <c r="F9" s="559"/>
      <c r="G9" s="559"/>
      <c r="H9" s="559"/>
      <c r="I9" s="559"/>
      <c r="J9" s="559"/>
      <c r="K9" s="559"/>
      <c r="L9" s="559"/>
      <c r="M9" s="559"/>
      <c r="N9" s="559"/>
      <c r="O9" s="559"/>
      <c r="P9" s="559"/>
      <c r="Q9" s="559"/>
      <c r="R9" s="559"/>
      <c r="S9" s="559"/>
      <c r="T9" s="559"/>
      <c r="U9" s="559"/>
      <c r="V9" s="559"/>
    </row>
    <row r="10" spans="1:22" ht="21.6" customHeight="1" x14ac:dyDescent="0.6">
      <c r="A10" s="93" t="s">
        <v>266</v>
      </c>
      <c r="B10" s="92"/>
      <c r="C10" s="546"/>
      <c r="D10" s="546"/>
      <c r="E10" s="546"/>
      <c r="F10" s="546"/>
      <c r="G10" s="546"/>
      <c r="H10" s="546"/>
      <c r="I10" s="546"/>
      <c r="J10" s="546"/>
      <c r="K10" s="546"/>
      <c r="L10" s="546"/>
      <c r="M10" s="546"/>
      <c r="N10" s="546"/>
      <c r="O10" s="546"/>
      <c r="P10" s="546"/>
      <c r="Q10" s="546"/>
      <c r="R10" s="546"/>
      <c r="S10" s="546"/>
      <c r="T10" s="546"/>
      <c r="U10" s="546"/>
      <c r="V10" s="546"/>
    </row>
    <row r="11" spans="1:22" ht="21.6" customHeight="1" x14ac:dyDescent="0.6">
      <c r="A11" s="120" t="s">
        <v>223</v>
      </c>
      <c r="B11" s="92"/>
      <c r="C11" s="88"/>
      <c r="D11" s="88">
        <v>1005000</v>
      </c>
      <c r="E11" s="88"/>
      <c r="F11" s="88">
        <v>348597</v>
      </c>
      <c r="G11" s="88"/>
      <c r="H11" s="88">
        <f>'BS3-5'!F82</f>
        <v>-42012</v>
      </c>
      <c r="I11" s="88"/>
      <c r="J11" s="88">
        <f>'BS3-5'!F83</f>
        <v>18010</v>
      </c>
      <c r="K11" s="88"/>
      <c r="L11" s="88">
        <f>'BS3-5'!F86</f>
        <v>13800</v>
      </c>
      <c r="M11" s="88"/>
      <c r="N11" s="88">
        <f>'BS3-5'!F87</f>
        <v>139465</v>
      </c>
      <c r="O11" s="88"/>
      <c r="P11" s="88">
        <f>SUM(D11:N11)</f>
        <v>1482860</v>
      </c>
      <c r="Q11" s="88"/>
      <c r="R11" s="88"/>
      <c r="S11" s="88"/>
      <c r="T11" s="88">
        <f>'BS3-5'!F91</f>
        <v>51239</v>
      </c>
      <c r="U11" s="88"/>
      <c r="V11" s="88">
        <f>P11+T11</f>
        <v>1534099</v>
      </c>
    </row>
    <row r="12" spans="1:22" ht="21.6" customHeight="1" x14ac:dyDescent="0.6">
      <c r="A12" s="120"/>
      <c r="B12" s="92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</row>
    <row r="13" spans="1:22" ht="21.6" customHeight="1" x14ac:dyDescent="0.6">
      <c r="A13" s="120" t="s">
        <v>107</v>
      </c>
      <c r="B13" s="546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</row>
    <row r="14" spans="1:22" ht="21.6" customHeight="1" x14ac:dyDescent="0.6">
      <c r="A14" s="428" t="s">
        <v>172</v>
      </c>
      <c r="B14" s="546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</row>
    <row r="15" spans="1:22" ht="21.6" customHeight="1" x14ac:dyDescent="0.55000000000000004">
      <c r="A15" s="115" t="s">
        <v>272</v>
      </c>
      <c r="B15" s="546">
        <v>9</v>
      </c>
      <c r="C15" s="82"/>
      <c r="D15" s="82">
        <v>110000</v>
      </c>
      <c r="E15" s="82"/>
      <c r="F15" s="82">
        <v>874500</v>
      </c>
      <c r="G15" s="82"/>
      <c r="H15" s="82">
        <v>0</v>
      </c>
      <c r="I15" s="82"/>
      <c r="J15" s="82">
        <v>0</v>
      </c>
      <c r="K15" s="82"/>
      <c r="L15" s="82">
        <v>0</v>
      </c>
      <c r="M15" s="82"/>
      <c r="N15" s="82">
        <v>0</v>
      </c>
      <c r="O15" s="82"/>
      <c r="P15" s="82">
        <f>SUM(D15:N15)</f>
        <v>984500</v>
      </c>
      <c r="Q15" s="82"/>
      <c r="R15" s="82"/>
      <c r="S15" s="82"/>
      <c r="T15" s="82">
        <v>0</v>
      </c>
      <c r="U15" s="82"/>
      <c r="V15" s="429">
        <f>SUM(P15,T15)</f>
        <v>984500</v>
      </c>
    </row>
    <row r="16" spans="1:22" ht="21.6" customHeight="1" x14ac:dyDescent="0.55000000000000004">
      <c r="A16" s="115" t="s">
        <v>230</v>
      </c>
      <c r="B16" s="546">
        <v>9</v>
      </c>
      <c r="C16" s="82"/>
      <c r="D16" s="82">
        <f>21505</f>
        <v>21505</v>
      </c>
      <c r="E16" s="82"/>
      <c r="F16" s="82">
        <f>21505</f>
        <v>21505</v>
      </c>
      <c r="G16" s="82"/>
      <c r="H16" s="82">
        <v>0</v>
      </c>
      <c r="I16" s="82"/>
      <c r="J16" s="82">
        <v>0</v>
      </c>
      <c r="K16" s="82"/>
      <c r="L16" s="82">
        <v>0</v>
      </c>
      <c r="M16" s="82"/>
      <c r="N16" s="82">
        <v>0</v>
      </c>
      <c r="O16" s="82"/>
      <c r="P16" s="82">
        <f>SUM(D16:N16)</f>
        <v>43010</v>
      </c>
      <c r="Q16" s="82"/>
      <c r="R16" s="82"/>
      <c r="S16" s="82"/>
      <c r="T16" s="82">
        <v>0</v>
      </c>
      <c r="U16" s="82"/>
      <c r="V16" s="429">
        <f>SUM(P16,T16)</f>
        <v>43010</v>
      </c>
    </row>
    <row r="17" spans="1:24" ht="21.6" customHeight="1" x14ac:dyDescent="0.55000000000000004">
      <c r="A17" s="115" t="s">
        <v>173</v>
      </c>
      <c r="B17" s="546">
        <v>10</v>
      </c>
      <c r="C17" s="82"/>
      <c r="D17" s="82">
        <v>0</v>
      </c>
      <c r="E17" s="82"/>
      <c r="F17" s="82">
        <v>14475</v>
      </c>
      <c r="G17" s="82"/>
      <c r="H17" s="82">
        <v>0</v>
      </c>
      <c r="I17" s="82"/>
      <c r="J17" s="82">
        <v>-5465</v>
      </c>
      <c r="K17" s="82"/>
      <c r="L17" s="82">
        <v>0</v>
      </c>
      <c r="M17" s="82"/>
      <c r="N17" s="82">
        <v>0</v>
      </c>
      <c r="O17" s="82"/>
      <c r="P17" s="82">
        <f>SUM(D17:N17)</f>
        <v>9010</v>
      </c>
      <c r="Q17" s="82"/>
      <c r="R17" s="82">
        <v>0</v>
      </c>
      <c r="S17" s="82"/>
      <c r="T17" s="429">
        <v>0</v>
      </c>
      <c r="U17" s="82"/>
      <c r="V17" s="429">
        <f>SUM(P17,T17)</f>
        <v>9010</v>
      </c>
    </row>
    <row r="18" spans="1:24" ht="21.6" customHeight="1" x14ac:dyDescent="0.55000000000000004">
      <c r="A18" s="115" t="s">
        <v>245</v>
      </c>
      <c r="B18" s="546">
        <v>13</v>
      </c>
      <c r="C18" s="82"/>
      <c r="D18" s="82">
        <v>0</v>
      </c>
      <c r="E18" s="82">
        <v>0</v>
      </c>
      <c r="F18" s="82">
        <v>0</v>
      </c>
      <c r="G18" s="82"/>
      <c r="H18" s="82">
        <v>0</v>
      </c>
      <c r="I18" s="82"/>
      <c r="J18" s="82">
        <v>0</v>
      </c>
      <c r="K18" s="82"/>
      <c r="L18" s="82">
        <v>0</v>
      </c>
      <c r="M18" s="82"/>
      <c r="N18" s="82">
        <v>-61620</v>
      </c>
      <c r="O18" s="82"/>
      <c r="P18" s="82">
        <f>SUM(D18:N18)</f>
        <v>-61620</v>
      </c>
      <c r="Q18" s="82"/>
      <c r="R18" s="82"/>
      <c r="S18" s="82"/>
      <c r="T18" s="429">
        <v>0</v>
      </c>
      <c r="U18" s="82"/>
      <c r="V18" s="429">
        <f>SUM(P18,T18)</f>
        <v>-61620</v>
      </c>
    </row>
    <row r="19" spans="1:24" ht="21.6" customHeight="1" x14ac:dyDescent="0.6">
      <c r="A19" s="428" t="s">
        <v>174</v>
      </c>
      <c r="B19" s="546"/>
      <c r="C19" s="116"/>
      <c r="D19" s="96">
        <f>SUM(D15:D18)</f>
        <v>131505</v>
      </c>
      <c r="E19" s="116"/>
      <c r="F19" s="96">
        <f>SUM(F15:F18)</f>
        <v>910480</v>
      </c>
      <c r="G19" s="88"/>
      <c r="H19" s="96">
        <f>SUM(H15:H18)</f>
        <v>0</v>
      </c>
      <c r="I19" s="88"/>
      <c r="J19" s="96">
        <f>SUM(J15:J18)</f>
        <v>-5465</v>
      </c>
      <c r="K19" s="116"/>
      <c r="L19" s="96">
        <f>SUM(L15:L18)</f>
        <v>0</v>
      </c>
      <c r="M19" s="88"/>
      <c r="N19" s="96">
        <f>SUM(N15:N18)</f>
        <v>-61620</v>
      </c>
      <c r="O19" s="88"/>
      <c r="P19" s="96">
        <f>SUM(P15:P18)</f>
        <v>974900</v>
      </c>
      <c r="Q19" s="88"/>
      <c r="R19" s="96">
        <f>SUM(R17:R17)</f>
        <v>0</v>
      </c>
      <c r="S19" s="88"/>
      <c r="T19" s="96">
        <f>SUM(T15:T18)</f>
        <v>0</v>
      </c>
      <c r="U19" s="88"/>
      <c r="V19" s="96">
        <f>SUM(V15:V18)</f>
        <v>974900</v>
      </c>
    </row>
    <row r="20" spans="1:24" ht="21.6" customHeight="1" x14ac:dyDescent="0.6">
      <c r="A20" s="120"/>
      <c r="B20" s="546"/>
      <c r="C20" s="116"/>
      <c r="D20" s="94"/>
      <c r="E20" s="116"/>
      <c r="F20" s="94"/>
      <c r="G20" s="88"/>
      <c r="H20" s="88"/>
      <c r="I20" s="88"/>
      <c r="J20" s="88"/>
      <c r="K20" s="116"/>
      <c r="L20" s="94"/>
      <c r="M20" s="88"/>
      <c r="N20" s="88"/>
      <c r="O20" s="88"/>
      <c r="P20" s="94"/>
      <c r="Q20" s="88"/>
      <c r="R20" s="88"/>
      <c r="S20" s="88"/>
      <c r="T20" s="94"/>
      <c r="U20" s="88"/>
      <c r="V20" s="94"/>
    </row>
    <row r="21" spans="1:24" ht="21.6" customHeight="1" x14ac:dyDescent="0.6">
      <c r="A21" s="428" t="s">
        <v>113</v>
      </c>
      <c r="B21" s="546"/>
      <c r="C21" s="82"/>
      <c r="D21" s="82"/>
      <c r="E21" s="82"/>
      <c r="F21" s="82"/>
      <c r="G21" s="82"/>
      <c r="I21" s="82"/>
      <c r="K21" s="82"/>
      <c r="L21" s="82"/>
      <c r="M21" s="82"/>
      <c r="N21" s="82"/>
      <c r="O21" s="82"/>
      <c r="P21" s="82"/>
      <c r="Q21" s="82"/>
      <c r="S21" s="82"/>
      <c r="T21" s="82"/>
      <c r="U21" s="82"/>
      <c r="V21" s="82"/>
    </row>
    <row r="22" spans="1:24" ht="21.6" customHeight="1" x14ac:dyDescent="0.55000000000000004">
      <c r="A22" s="115" t="s">
        <v>243</v>
      </c>
      <c r="B22" s="546"/>
      <c r="C22" s="82"/>
      <c r="D22" s="82"/>
      <c r="E22" s="82"/>
      <c r="F22" s="82"/>
      <c r="G22" s="82"/>
      <c r="I22" s="82"/>
      <c r="K22" s="82"/>
      <c r="L22" s="82"/>
      <c r="M22" s="82"/>
      <c r="N22" s="82"/>
      <c r="O22" s="82"/>
      <c r="P22" s="82"/>
      <c r="Q22" s="82"/>
      <c r="S22" s="82"/>
      <c r="T22" s="82"/>
      <c r="U22" s="82"/>
      <c r="V22" s="82"/>
    </row>
    <row r="23" spans="1:24" ht="21.6" customHeight="1" x14ac:dyDescent="0.55000000000000004">
      <c r="A23" s="115" t="s">
        <v>244</v>
      </c>
      <c r="B23" s="546">
        <v>2</v>
      </c>
      <c r="C23" s="117"/>
      <c r="D23" s="22">
        <v>0</v>
      </c>
      <c r="E23" s="117"/>
      <c r="F23" s="22">
        <v>0</v>
      </c>
      <c r="G23" s="82"/>
      <c r="H23" s="459">
        <v>0</v>
      </c>
      <c r="I23" s="82"/>
      <c r="J23" s="459">
        <v>0</v>
      </c>
      <c r="K23" s="82"/>
      <c r="L23" s="22">
        <v>0</v>
      </c>
      <c r="M23" s="82"/>
      <c r="N23" s="54">
        <f>-22185</f>
        <v>-22185</v>
      </c>
      <c r="O23" s="82"/>
      <c r="P23" s="82">
        <f>SUM(D23:N23)</f>
        <v>-22185</v>
      </c>
      <c r="Q23" s="82"/>
      <c r="R23" s="460"/>
      <c r="S23" s="82"/>
      <c r="T23" s="22">
        <f>-10665</f>
        <v>-10665</v>
      </c>
      <c r="U23" s="82"/>
      <c r="V23" s="429">
        <f>SUM(P23,T23)</f>
        <v>-32850</v>
      </c>
      <c r="X23" s="296"/>
    </row>
    <row r="24" spans="1:24" ht="21.6" customHeight="1" x14ac:dyDescent="0.55000000000000004">
      <c r="A24" s="115" t="s">
        <v>243</v>
      </c>
      <c r="B24" s="546"/>
      <c r="C24" s="117"/>
      <c r="D24" s="22"/>
      <c r="E24" s="117"/>
      <c r="F24" s="22"/>
      <c r="G24" s="82"/>
      <c r="H24" s="459"/>
      <c r="I24" s="82"/>
      <c r="J24" s="459"/>
      <c r="K24" s="82"/>
      <c r="L24" s="22"/>
      <c r="M24" s="82"/>
      <c r="N24" s="54"/>
      <c r="O24" s="82"/>
      <c r="P24" s="82"/>
      <c r="Q24" s="82"/>
      <c r="R24" s="460"/>
      <c r="S24" s="82"/>
      <c r="T24" s="22"/>
      <c r="U24" s="82"/>
      <c r="V24" s="429"/>
      <c r="X24" s="296"/>
    </row>
    <row r="25" spans="1:24" ht="21.6" customHeight="1" x14ac:dyDescent="0.55000000000000004">
      <c r="A25" s="115" t="s">
        <v>260</v>
      </c>
      <c r="B25" s="546">
        <v>2</v>
      </c>
      <c r="C25" s="117"/>
      <c r="D25" s="54">
        <v>0</v>
      </c>
      <c r="E25" s="117"/>
      <c r="F25" s="22">
        <v>0</v>
      </c>
      <c r="G25" s="82"/>
      <c r="H25" s="459">
        <v>0</v>
      </c>
      <c r="I25" s="82"/>
      <c r="J25" s="459">
        <v>0</v>
      </c>
      <c r="K25" s="82"/>
      <c r="L25" s="22">
        <v>0</v>
      </c>
      <c r="M25" s="82"/>
      <c r="N25" s="54">
        <v>0</v>
      </c>
      <c r="O25" s="82"/>
      <c r="P25" s="82">
        <f>SUM(D25:N25)</f>
        <v>0</v>
      </c>
      <c r="Q25" s="82"/>
      <c r="R25" s="460"/>
      <c r="S25" s="82"/>
      <c r="T25" s="22">
        <f>55819+332508</f>
        <v>388327</v>
      </c>
      <c r="U25" s="82"/>
      <c r="V25" s="429">
        <f>SUM(P25,T25)</f>
        <v>388327</v>
      </c>
      <c r="X25" s="296"/>
    </row>
    <row r="26" spans="1:24" ht="21.6" customHeight="1" x14ac:dyDescent="0.6">
      <c r="A26" s="123" t="s">
        <v>114</v>
      </c>
      <c r="B26" s="546"/>
      <c r="C26" s="116"/>
      <c r="D26" s="96">
        <f>SUM(D23:D25)</f>
        <v>0</v>
      </c>
      <c r="E26" s="116"/>
      <c r="F26" s="96">
        <f>SUM(F23:F25)</f>
        <v>0</v>
      </c>
      <c r="G26" s="88"/>
      <c r="H26" s="96">
        <f>SUM(H23:H25)</f>
        <v>0</v>
      </c>
      <c r="I26" s="88"/>
      <c r="J26" s="96">
        <f>SUM(J23:J25)</f>
        <v>0</v>
      </c>
      <c r="K26" s="116"/>
      <c r="L26" s="96">
        <f>SUM(L23:L25)</f>
        <v>0</v>
      </c>
      <c r="M26" s="88"/>
      <c r="N26" s="96">
        <f>SUM(N23:N25)</f>
        <v>-22185</v>
      </c>
      <c r="O26" s="88"/>
      <c r="P26" s="96">
        <f>SUM(P23:P25)</f>
        <v>-22185</v>
      </c>
      <c r="Q26" s="88"/>
      <c r="R26" s="96">
        <f>SUM(R23:R23)</f>
        <v>0</v>
      </c>
      <c r="S26" s="88"/>
      <c r="T26" s="96">
        <f>SUM(T23:T25)</f>
        <v>377662</v>
      </c>
      <c r="U26" s="88"/>
      <c r="V26" s="96">
        <f>SUM(V23:V25)</f>
        <v>355477</v>
      </c>
    </row>
    <row r="27" spans="1:24" ht="21.6" customHeight="1" x14ac:dyDescent="0.6">
      <c r="A27" s="120" t="s">
        <v>115</v>
      </c>
      <c r="B27" s="546"/>
      <c r="C27" s="430"/>
      <c r="D27" s="461">
        <f>SUM(D26,D19)</f>
        <v>131505</v>
      </c>
      <c r="E27" s="430"/>
      <c r="F27" s="461">
        <f>SUM(F26,F19)</f>
        <v>910480</v>
      </c>
      <c r="G27" s="88"/>
      <c r="H27" s="461">
        <f>SUM(H26,H19)</f>
        <v>0</v>
      </c>
      <c r="I27" s="88"/>
      <c r="J27" s="461">
        <f>SUM(J26,J19)</f>
        <v>-5465</v>
      </c>
      <c r="K27" s="430"/>
      <c r="L27" s="461">
        <f>SUM(L26,L19)</f>
        <v>0</v>
      </c>
      <c r="M27" s="94"/>
      <c r="N27" s="461">
        <f>SUM(N26,N19)</f>
        <v>-83805</v>
      </c>
      <c r="O27" s="94"/>
      <c r="P27" s="461">
        <f>SUM(P26,P19)</f>
        <v>952715</v>
      </c>
      <c r="Q27" s="88"/>
      <c r="R27" s="461"/>
      <c r="S27" s="88"/>
      <c r="T27" s="461">
        <f>SUM(T26,T19)</f>
        <v>377662</v>
      </c>
      <c r="U27" s="147"/>
      <c r="V27" s="461">
        <f>SUM(V26,V19)</f>
        <v>1330377</v>
      </c>
    </row>
    <row r="28" spans="1:24" ht="21.6" customHeight="1" x14ac:dyDescent="0.6">
      <c r="A28" s="120"/>
      <c r="B28" s="546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</row>
    <row r="29" spans="1:24" ht="21.6" customHeight="1" x14ac:dyDescent="0.6">
      <c r="A29" s="120" t="s">
        <v>197</v>
      </c>
      <c r="B29" s="92"/>
      <c r="C29" s="116"/>
      <c r="D29" s="88"/>
      <c r="E29" s="116"/>
      <c r="F29" s="88"/>
      <c r="G29" s="88"/>
      <c r="H29" s="88"/>
      <c r="I29" s="88"/>
      <c r="J29" s="88"/>
      <c r="K29" s="116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</row>
    <row r="30" spans="1:24" ht="21.6" customHeight="1" x14ac:dyDescent="0.55000000000000004">
      <c r="A30" s="115" t="s">
        <v>209</v>
      </c>
      <c r="B30" s="546"/>
      <c r="C30" s="117"/>
      <c r="D30" s="22">
        <v>0</v>
      </c>
      <c r="E30" s="117"/>
      <c r="F30" s="22">
        <v>0</v>
      </c>
      <c r="G30" s="22"/>
      <c r="H30" s="22">
        <v>0</v>
      </c>
      <c r="I30" s="22"/>
      <c r="J30" s="22">
        <v>0</v>
      </c>
      <c r="K30" s="117"/>
      <c r="L30" s="422">
        <v>0</v>
      </c>
      <c r="M30" s="22"/>
      <c r="N30" s="22">
        <f>'PL8-9'!D49</f>
        <v>136823</v>
      </c>
      <c r="O30" s="22"/>
      <c r="P30" s="22">
        <f>SUM(D30:N30)</f>
        <v>136823</v>
      </c>
      <c r="Q30" s="22"/>
      <c r="R30" s="22">
        <v>0</v>
      </c>
      <c r="S30" s="22"/>
      <c r="T30" s="22">
        <f>'PL8-9'!D50</f>
        <v>13714</v>
      </c>
      <c r="U30" s="22"/>
      <c r="V30" s="22">
        <f>SUM(P30:T30)</f>
        <v>150537</v>
      </c>
      <c r="W30" s="296">
        <f>V30-'PL8-9'!D51</f>
        <v>0</v>
      </c>
      <c r="X30" s="147"/>
    </row>
    <row r="31" spans="1:24" ht="21.6" customHeight="1" x14ac:dyDescent="0.55000000000000004">
      <c r="A31" s="115" t="s">
        <v>101</v>
      </c>
      <c r="B31" s="546"/>
      <c r="C31" s="117"/>
      <c r="D31" s="22">
        <v>0</v>
      </c>
      <c r="E31" s="117"/>
      <c r="F31" s="22">
        <v>0</v>
      </c>
      <c r="G31" s="22"/>
      <c r="H31" s="22">
        <v>0</v>
      </c>
      <c r="I31" s="22"/>
      <c r="J31" s="22">
        <v>0</v>
      </c>
      <c r="K31" s="117"/>
      <c r="L31" s="302">
        <v>0</v>
      </c>
      <c r="M31" s="22"/>
      <c r="N31" s="22">
        <f>'PL6-7'!D62-'PL6-7'!D57</f>
        <v>0</v>
      </c>
      <c r="O31" s="22"/>
      <c r="P31" s="22">
        <f>SUM(D31:N31)</f>
        <v>0</v>
      </c>
      <c r="Q31" s="22"/>
      <c r="R31" s="22">
        <v>0</v>
      </c>
      <c r="S31" s="22"/>
      <c r="T31" s="503">
        <f>-'PL6-7'!D58+'PL6-7'!D63</f>
        <v>0</v>
      </c>
      <c r="U31" s="22"/>
      <c r="V31" s="22">
        <f>SUM(P31:T31)</f>
        <v>0</v>
      </c>
      <c r="W31" s="296">
        <f>V31-'PL6-7'!D43</f>
        <v>0</v>
      </c>
      <c r="X31" s="147"/>
    </row>
    <row r="32" spans="1:24" ht="22.8" customHeight="1" x14ac:dyDescent="0.6">
      <c r="A32" s="70" t="s">
        <v>198</v>
      </c>
      <c r="B32" s="92"/>
      <c r="C32" s="116"/>
      <c r="D32" s="96">
        <f>SUM(D30:D31)</f>
        <v>0</v>
      </c>
      <c r="E32" s="116"/>
      <c r="F32" s="96">
        <f>SUM(F30:F31)</f>
        <v>0</v>
      </c>
      <c r="G32" s="94"/>
      <c r="H32" s="96">
        <f>SUM(H30:H31)</f>
        <v>0</v>
      </c>
      <c r="I32" s="94"/>
      <c r="J32" s="96">
        <f>SUM(J30:J31)</f>
        <v>0</v>
      </c>
      <c r="K32" s="116"/>
      <c r="L32" s="96">
        <f>SUM(L30:L31)</f>
        <v>0</v>
      </c>
      <c r="M32" s="94"/>
      <c r="N32" s="96">
        <f>SUM(N30:N31)</f>
        <v>136823</v>
      </c>
      <c r="O32" s="94"/>
      <c r="P32" s="96">
        <f>SUM(P30:P31)</f>
        <v>136823</v>
      </c>
      <c r="Q32" s="94"/>
      <c r="R32" s="96">
        <f>SUM(R30:R31)</f>
        <v>0</v>
      </c>
      <c r="S32" s="94"/>
      <c r="T32" s="96">
        <f>SUM(T30:T31)</f>
        <v>13714</v>
      </c>
      <c r="U32" s="94"/>
      <c r="V32" s="96">
        <f>SUM(V30:V31)</f>
        <v>150537</v>
      </c>
      <c r="W32" s="296">
        <f>V32-'PL8-9'!D56</f>
        <v>0</v>
      </c>
    </row>
    <row r="33" spans="1:23" ht="15.45" customHeight="1" x14ac:dyDescent="0.6">
      <c r="A33" s="79"/>
      <c r="B33" s="92"/>
      <c r="C33" s="116"/>
      <c r="D33" s="88"/>
      <c r="E33" s="116"/>
      <c r="F33" s="88"/>
      <c r="G33" s="94"/>
      <c r="H33" s="94"/>
      <c r="I33" s="94"/>
      <c r="J33" s="94"/>
      <c r="K33" s="116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</row>
    <row r="34" spans="1:23" ht="22.5" customHeight="1" thickBot="1" x14ac:dyDescent="0.65">
      <c r="A34" s="298" t="s">
        <v>267</v>
      </c>
      <c r="B34" s="92"/>
      <c r="C34" s="116"/>
      <c r="D34" s="118">
        <f>SUM(D11,D19,D26,D32)</f>
        <v>1136505</v>
      </c>
      <c r="E34" s="116"/>
      <c r="F34" s="118">
        <f>SUM(F11,F19,F26,F32)</f>
        <v>1259077</v>
      </c>
      <c r="G34" s="94"/>
      <c r="H34" s="118">
        <f>SUM(H11,H19,H26,H32)</f>
        <v>-42012</v>
      </c>
      <c r="I34" s="94"/>
      <c r="J34" s="118">
        <f>SUM(J11,J19,J26,J32)</f>
        <v>12545</v>
      </c>
      <c r="K34" s="116"/>
      <c r="L34" s="118">
        <f>SUM(L11,L19,L26,L32)</f>
        <v>13800</v>
      </c>
      <c r="M34" s="94"/>
      <c r="N34" s="118">
        <f>SUM(N11,N19,N26,N32)</f>
        <v>192483</v>
      </c>
      <c r="O34" s="94"/>
      <c r="P34" s="118">
        <f>SUM(P11,P19,P26,P32)</f>
        <v>2572398</v>
      </c>
      <c r="Q34" s="94"/>
      <c r="R34" s="118" t="e">
        <f>SUM(#REF!,R19,R26,R32)</f>
        <v>#REF!</v>
      </c>
      <c r="S34" s="94"/>
      <c r="T34" s="118">
        <f>SUM(T11,T19,T26,T32)</f>
        <v>442615</v>
      </c>
      <c r="U34" s="94"/>
      <c r="V34" s="118">
        <f>SUM(V11,V19,V26,V32)</f>
        <v>3015013</v>
      </c>
      <c r="W34" s="296">
        <f>+V34-'BS3-5'!D92</f>
        <v>0</v>
      </c>
    </row>
    <row r="35" spans="1:23" ht="22.5" customHeight="1" thickTop="1" x14ac:dyDescent="0.55000000000000004">
      <c r="W35" s="296"/>
    </row>
    <row r="36" spans="1:23" x14ac:dyDescent="0.55000000000000004">
      <c r="D36" s="423">
        <f>D34-'BS3-5'!D80</f>
        <v>0</v>
      </c>
      <c r="F36" s="423">
        <f>F34-'BS3-5'!D81</f>
        <v>0</v>
      </c>
      <c r="H36" s="423">
        <f>H34-'BS3-5'!D82</f>
        <v>0</v>
      </c>
      <c r="J36" s="423">
        <f>J34-'BS3-5'!D83</f>
        <v>0</v>
      </c>
      <c r="L36" s="423">
        <f>L34-'BS3-5'!D86</f>
        <v>0</v>
      </c>
      <c r="N36" s="422">
        <f>N34-('BS3-5'!D87)</f>
        <v>0</v>
      </c>
      <c r="O36" s="422"/>
      <c r="P36" s="422">
        <f>P34-'BS3-5'!D88</f>
        <v>0</v>
      </c>
      <c r="Q36" s="422"/>
      <c r="R36" s="422"/>
      <c r="S36" s="422"/>
      <c r="T36" s="422">
        <f>T34-'BS3-5'!D91</f>
        <v>0</v>
      </c>
      <c r="V36" s="423">
        <f>V34-'BS3-5'!D92</f>
        <v>0</v>
      </c>
    </row>
    <row r="37" spans="1:23" x14ac:dyDescent="0.55000000000000004">
      <c r="G37" s="424"/>
      <c r="H37" s="424"/>
      <c r="I37" s="424"/>
      <c r="J37" s="424"/>
      <c r="L37" s="424"/>
      <c r="M37" s="424"/>
      <c r="N37" s="424"/>
      <c r="O37" s="424"/>
      <c r="P37" s="424"/>
      <c r="Q37" s="424"/>
      <c r="R37" s="425"/>
      <c r="S37" s="425"/>
      <c r="T37" s="425"/>
      <c r="U37" s="424"/>
      <c r="V37" s="424"/>
    </row>
    <row r="38" spans="1:23" x14ac:dyDescent="0.55000000000000004">
      <c r="G38" s="426"/>
      <c r="H38" s="426"/>
      <c r="I38" s="426"/>
      <c r="J38" s="426"/>
      <c r="L38" s="302"/>
      <c r="M38" s="426"/>
      <c r="N38" s="426"/>
      <c r="O38" s="426"/>
      <c r="P38" s="426"/>
      <c r="Q38" s="426"/>
      <c r="R38" s="302"/>
      <c r="S38" s="302"/>
      <c r="T38" s="302"/>
      <c r="U38" s="426"/>
      <c r="V38" s="426"/>
    </row>
    <row r="39" spans="1:23" x14ac:dyDescent="0.55000000000000004">
      <c r="L39" s="302"/>
      <c r="N39" s="495"/>
      <c r="P39" s="427"/>
      <c r="T39" s="427"/>
      <c r="V39" s="426"/>
    </row>
  </sheetData>
  <mergeCells count="5">
    <mergeCell ref="D9:V9"/>
    <mergeCell ref="D4:V4"/>
    <mergeCell ref="L6:N6"/>
    <mergeCell ref="A1:H1"/>
    <mergeCell ref="L5:N5"/>
  </mergeCells>
  <pageMargins left="0.7" right="0.7" top="0.5" bottom="0.5" header="0.5" footer="0.5"/>
  <pageSetup paperSize="9" scale="66" firstPageNumber="11" orientation="landscape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3EACA-7442-4B4F-8E5F-27B3CF70D4A3}">
  <dimension ref="A1:O30"/>
  <sheetViews>
    <sheetView zoomScale="85" zoomScaleNormal="85" zoomScaleSheetLayoutView="100" workbookViewId="0">
      <selection activeCell="G34" sqref="G34"/>
    </sheetView>
  </sheetViews>
  <sheetFormatPr defaultColWidth="9.125" defaultRowHeight="22.95" customHeight="1" x14ac:dyDescent="0.55000000000000004"/>
  <cols>
    <col min="1" max="1" width="60.75" style="73" customWidth="1"/>
    <col min="2" max="2" width="13.125" style="73" customWidth="1"/>
    <col min="3" max="3" width="3.125" style="73" customWidth="1"/>
    <col min="4" max="4" width="18.25" style="73" customWidth="1"/>
    <col min="5" max="5" width="3.125" style="73" customWidth="1"/>
    <col min="6" max="6" width="18.25" style="73" customWidth="1"/>
    <col min="7" max="7" width="3.125" style="73" customWidth="1"/>
    <col min="8" max="8" width="18.25" style="73" customWidth="1"/>
    <col min="9" max="9" width="3.125" style="73" customWidth="1"/>
    <col min="10" max="10" width="18.25" style="73" customWidth="1"/>
    <col min="11" max="11" width="3.125" style="73" customWidth="1"/>
    <col min="12" max="12" width="18.25" style="73" customWidth="1"/>
    <col min="13" max="13" width="3.125" style="73" customWidth="1"/>
    <col min="14" max="14" width="18.25" style="73" customWidth="1"/>
    <col min="15" max="15" width="17.75" style="431" bestFit="1" customWidth="1"/>
    <col min="16" max="16384" width="9.125" style="431"/>
  </cols>
  <sheetData>
    <row r="1" spans="1:15" ht="23.4" customHeight="1" x14ac:dyDescent="0.6">
      <c r="A1" s="549" t="s">
        <v>179</v>
      </c>
      <c r="B1" s="549"/>
      <c r="C1" s="549"/>
      <c r="D1" s="549"/>
      <c r="E1" s="549"/>
      <c r="F1" s="549"/>
      <c r="G1" s="549"/>
      <c r="H1" s="549"/>
      <c r="I1" s="549"/>
      <c r="J1" s="549"/>
      <c r="K1" s="107"/>
      <c r="L1" s="107"/>
      <c r="M1" s="107"/>
      <c r="N1" s="107"/>
    </row>
    <row r="2" spans="1:15" ht="23.4" customHeight="1" x14ac:dyDescent="0.6">
      <c r="A2" s="543" t="s">
        <v>196</v>
      </c>
      <c r="C2" s="109"/>
      <c r="D2" s="108"/>
      <c r="E2" s="109"/>
      <c r="F2" s="108"/>
      <c r="G2" s="109"/>
      <c r="H2" s="110"/>
      <c r="I2" s="110"/>
      <c r="J2" s="110"/>
      <c r="K2" s="110"/>
      <c r="L2" s="110"/>
      <c r="M2" s="110"/>
      <c r="N2" s="110"/>
    </row>
    <row r="3" spans="1:15" ht="23.4" customHeight="1" x14ac:dyDescent="0.6">
      <c r="A3" s="543"/>
      <c r="C3" s="109"/>
      <c r="D3" s="108"/>
      <c r="E3" s="109"/>
      <c r="F3" s="108"/>
      <c r="G3" s="109"/>
      <c r="H3" s="110"/>
      <c r="I3" s="110"/>
      <c r="J3" s="110"/>
      <c r="K3" s="110"/>
      <c r="L3" s="110"/>
      <c r="M3" s="110"/>
      <c r="N3" s="110"/>
    </row>
    <row r="4" spans="1:15" ht="23.4" customHeight="1" x14ac:dyDescent="0.6">
      <c r="A4" s="111"/>
      <c r="B4" s="432"/>
      <c r="C4" s="432"/>
      <c r="D4" s="557" t="s">
        <v>3</v>
      </c>
      <c r="E4" s="557"/>
      <c r="F4" s="557"/>
      <c r="G4" s="557"/>
      <c r="H4" s="557"/>
      <c r="I4" s="557"/>
      <c r="J4" s="557"/>
      <c r="K4" s="557"/>
      <c r="L4" s="557"/>
      <c r="M4" s="557"/>
      <c r="N4" s="557"/>
    </row>
    <row r="5" spans="1:15" ht="23.4" customHeight="1" x14ac:dyDescent="0.55000000000000004">
      <c r="A5" s="111"/>
      <c r="B5" s="112"/>
      <c r="C5" s="546"/>
      <c r="D5" s="431"/>
      <c r="E5" s="546"/>
      <c r="F5" s="112"/>
      <c r="G5" s="546"/>
      <c r="H5" s="546"/>
      <c r="I5" s="546"/>
      <c r="J5" s="560" t="s">
        <v>48</v>
      </c>
      <c r="K5" s="560"/>
      <c r="L5" s="560"/>
      <c r="M5" s="113"/>
      <c r="N5" s="114"/>
    </row>
    <row r="6" spans="1:15" ht="21.6" customHeight="1" x14ac:dyDescent="0.55000000000000004">
      <c r="A6" s="111"/>
      <c r="B6" s="112"/>
      <c r="C6" s="546"/>
      <c r="D6" s="112" t="s">
        <v>44</v>
      </c>
      <c r="E6" s="546"/>
      <c r="F6" s="119" t="s">
        <v>94</v>
      </c>
      <c r="G6" s="546"/>
      <c r="H6" s="112" t="s">
        <v>169</v>
      </c>
      <c r="I6" s="546"/>
      <c r="J6" s="545"/>
      <c r="K6" s="545"/>
      <c r="L6" s="545"/>
      <c r="M6" s="113"/>
      <c r="N6" s="114"/>
    </row>
    <row r="7" spans="1:15" ht="21.6" customHeight="1" x14ac:dyDescent="0.55000000000000004">
      <c r="A7" s="111"/>
      <c r="B7" s="112"/>
      <c r="C7" s="546"/>
      <c r="D7" s="112" t="s">
        <v>93</v>
      </c>
      <c r="E7" s="546"/>
      <c r="F7" s="545" t="s">
        <v>221</v>
      </c>
      <c r="G7" s="546"/>
      <c r="H7" s="309" t="s">
        <v>170</v>
      </c>
      <c r="I7" s="71"/>
      <c r="J7" s="545" t="s">
        <v>157</v>
      </c>
      <c r="K7" s="71"/>
      <c r="L7" s="112"/>
      <c r="M7" s="71"/>
      <c r="N7" s="112" t="s">
        <v>92</v>
      </c>
    </row>
    <row r="8" spans="1:15" ht="21.6" customHeight="1" x14ac:dyDescent="0.55000000000000004">
      <c r="A8" s="111"/>
      <c r="B8" s="10" t="s">
        <v>7</v>
      </c>
      <c r="C8" s="546"/>
      <c r="D8" s="112" t="s">
        <v>97</v>
      </c>
      <c r="E8" s="546"/>
      <c r="F8" s="542" t="s">
        <v>220</v>
      </c>
      <c r="G8" s="546"/>
      <c r="H8" s="309" t="s">
        <v>171</v>
      </c>
      <c r="I8" s="309"/>
      <c r="J8" s="545" t="s">
        <v>158</v>
      </c>
      <c r="K8" s="309"/>
      <c r="L8" s="309" t="s">
        <v>222</v>
      </c>
      <c r="M8" s="112"/>
      <c r="N8" s="542" t="s">
        <v>95</v>
      </c>
    </row>
    <row r="9" spans="1:15" ht="21.6" customHeight="1" x14ac:dyDescent="0.55000000000000004">
      <c r="A9" s="71"/>
      <c r="B9" s="546"/>
      <c r="C9" s="546"/>
      <c r="D9" s="559" t="s">
        <v>10</v>
      </c>
      <c r="E9" s="559"/>
      <c r="F9" s="559"/>
      <c r="G9" s="559"/>
      <c r="H9" s="559"/>
      <c r="I9" s="559"/>
      <c r="J9" s="559"/>
      <c r="K9" s="559"/>
      <c r="L9" s="559"/>
      <c r="M9" s="559"/>
      <c r="N9" s="559"/>
    </row>
    <row r="10" spans="1:15" ht="21.6" customHeight="1" x14ac:dyDescent="0.6">
      <c r="A10" s="93" t="s">
        <v>264</v>
      </c>
      <c r="B10" s="546"/>
      <c r="C10" s="546"/>
      <c r="D10" s="546"/>
      <c r="E10" s="546"/>
      <c r="F10" s="546"/>
      <c r="G10" s="546"/>
      <c r="H10" s="546"/>
      <c r="I10" s="546"/>
      <c r="J10" s="546"/>
      <c r="K10" s="546"/>
      <c r="L10" s="546"/>
      <c r="M10" s="546"/>
      <c r="N10" s="546"/>
    </row>
    <row r="11" spans="1:15" ht="21.6" customHeight="1" x14ac:dyDescent="0.6">
      <c r="A11" s="120" t="s">
        <v>204</v>
      </c>
      <c r="B11" s="92"/>
      <c r="C11" s="88"/>
      <c r="D11" s="88">
        <v>887983</v>
      </c>
      <c r="E11" s="88"/>
      <c r="F11" s="88">
        <v>187228</v>
      </c>
      <c r="G11" s="88"/>
      <c r="H11" s="88">
        <v>7149</v>
      </c>
      <c r="I11" s="88"/>
      <c r="J11" s="88">
        <v>8218</v>
      </c>
      <c r="K11" s="88"/>
      <c r="L11" s="87">
        <v>399241</v>
      </c>
      <c r="M11" s="87"/>
      <c r="N11" s="95">
        <f>SUM(D11:L11)</f>
        <v>1489819</v>
      </c>
      <c r="O11" s="436"/>
    </row>
    <row r="12" spans="1:15" ht="21.6" customHeight="1" x14ac:dyDescent="0.6">
      <c r="A12" s="120"/>
      <c r="B12" s="546"/>
      <c r="C12" s="430"/>
      <c r="D12" s="22"/>
      <c r="E12" s="430"/>
      <c r="F12" s="22"/>
      <c r="G12" s="430"/>
      <c r="H12" s="94"/>
      <c r="I12" s="94"/>
      <c r="J12" s="94"/>
      <c r="K12" s="94"/>
      <c r="L12" s="94"/>
      <c r="M12" s="94"/>
      <c r="N12" s="94"/>
    </row>
    <row r="13" spans="1:15" s="151" customFormat="1" ht="21.6" customHeight="1" x14ac:dyDescent="0.6">
      <c r="A13" s="120" t="s">
        <v>107</v>
      </c>
      <c r="B13" s="546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</row>
    <row r="14" spans="1:15" s="151" customFormat="1" ht="21.6" customHeight="1" x14ac:dyDescent="0.6">
      <c r="A14" s="428" t="s">
        <v>172</v>
      </c>
      <c r="B14" s="546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</row>
    <row r="15" spans="1:15" s="151" customFormat="1" ht="21.6" customHeight="1" x14ac:dyDescent="0.55000000000000004">
      <c r="A15" s="115" t="s">
        <v>173</v>
      </c>
      <c r="B15" s="546">
        <v>10</v>
      </c>
      <c r="C15" s="82"/>
      <c r="D15" s="82">
        <v>0</v>
      </c>
      <c r="E15" s="82"/>
      <c r="F15" s="82">
        <v>0</v>
      </c>
      <c r="G15" s="82"/>
      <c r="H15" s="82">
        <v>7788</v>
      </c>
      <c r="I15" s="82"/>
      <c r="J15" s="82">
        <v>0</v>
      </c>
      <c r="K15" s="82"/>
      <c r="L15" s="82">
        <v>0</v>
      </c>
      <c r="M15" s="82"/>
      <c r="N15" s="83">
        <f>SUM(D15:M15)</f>
        <v>7788</v>
      </c>
      <c r="O15" s="82"/>
    </row>
    <row r="16" spans="1:15" s="1" customFormat="1" ht="21.6" customHeight="1" x14ac:dyDescent="0.55000000000000004">
      <c r="A16" s="111" t="s">
        <v>245</v>
      </c>
      <c r="B16" s="546"/>
      <c r="C16" s="82"/>
      <c r="D16" s="429">
        <v>0</v>
      </c>
      <c r="E16" s="82"/>
      <c r="F16" s="82">
        <v>0</v>
      </c>
      <c r="G16" s="82"/>
      <c r="H16" s="82">
        <v>0</v>
      </c>
      <c r="I16" s="82"/>
      <c r="J16" s="82">
        <v>0</v>
      </c>
      <c r="K16" s="82"/>
      <c r="L16" s="82">
        <v>-322338</v>
      </c>
      <c r="M16" s="82"/>
      <c r="N16" s="83">
        <f>SUM(D16:M16)</f>
        <v>-322338</v>
      </c>
      <c r="O16" s="82"/>
    </row>
    <row r="17" spans="1:15" s="151" customFormat="1" ht="21.6" customHeight="1" x14ac:dyDescent="0.6">
      <c r="A17" s="428" t="s">
        <v>174</v>
      </c>
      <c r="B17" s="546"/>
      <c r="C17" s="116"/>
      <c r="D17" s="96">
        <f>SUM(D15:D16)</f>
        <v>0</v>
      </c>
      <c r="E17" s="116"/>
      <c r="F17" s="96">
        <f>SUM(F15:F16)</f>
        <v>0</v>
      </c>
      <c r="G17" s="88"/>
      <c r="H17" s="96">
        <f>SUM(H15:H16)</f>
        <v>7788</v>
      </c>
      <c r="I17" s="88"/>
      <c r="J17" s="96">
        <f>SUM(J15:J16)</f>
        <v>0</v>
      </c>
      <c r="K17" s="116"/>
      <c r="L17" s="96">
        <f>SUM(L15:L16)</f>
        <v>-322338</v>
      </c>
      <c r="M17" s="88"/>
      <c r="N17" s="96">
        <f>SUM(N15:N16)</f>
        <v>-314550</v>
      </c>
      <c r="O17" s="88"/>
    </row>
    <row r="18" spans="1:15" s="151" customFormat="1" ht="21.6" customHeight="1" x14ac:dyDescent="0.6">
      <c r="A18" s="120" t="s">
        <v>115</v>
      </c>
      <c r="B18" s="546"/>
      <c r="C18" s="116"/>
      <c r="D18" s="96">
        <f>D17</f>
        <v>0</v>
      </c>
      <c r="E18" s="116"/>
      <c r="F18" s="96">
        <f>F17</f>
        <v>0</v>
      </c>
      <c r="G18" s="88"/>
      <c r="H18" s="96">
        <f>H17</f>
        <v>7788</v>
      </c>
      <c r="I18" s="88"/>
      <c r="J18" s="96">
        <f>J17</f>
        <v>0</v>
      </c>
      <c r="K18" s="116"/>
      <c r="L18" s="96">
        <f>L17</f>
        <v>-322338</v>
      </c>
      <c r="M18" s="88"/>
      <c r="N18" s="96">
        <f>N17</f>
        <v>-314550</v>
      </c>
      <c r="O18" s="88"/>
    </row>
    <row r="19" spans="1:15" s="151" customFormat="1" ht="21.6" customHeight="1" x14ac:dyDescent="0.6">
      <c r="A19" s="428"/>
      <c r="B19" s="546"/>
      <c r="C19" s="116"/>
      <c r="D19" s="94"/>
      <c r="E19" s="116"/>
      <c r="F19" s="94"/>
      <c r="G19" s="88"/>
      <c r="H19" s="94"/>
      <c r="I19" s="88"/>
      <c r="J19" s="94"/>
      <c r="K19" s="116"/>
      <c r="L19" s="94"/>
      <c r="M19" s="88"/>
      <c r="N19" s="94"/>
      <c r="O19" s="88"/>
    </row>
    <row r="20" spans="1:15" ht="21.6" customHeight="1" x14ac:dyDescent="0.6">
      <c r="A20" s="120" t="s">
        <v>197</v>
      </c>
      <c r="B20" s="546"/>
      <c r="C20" s="116"/>
      <c r="D20" s="88"/>
      <c r="E20" s="116"/>
      <c r="F20" s="88"/>
      <c r="G20" s="116"/>
      <c r="H20" s="88"/>
      <c r="I20" s="88"/>
      <c r="J20" s="88"/>
      <c r="K20" s="88"/>
      <c r="L20" s="88"/>
      <c r="M20" s="88"/>
      <c r="N20" s="88"/>
    </row>
    <row r="21" spans="1:15" ht="21.6" customHeight="1" x14ac:dyDescent="0.55000000000000004">
      <c r="A21" s="115" t="s">
        <v>209</v>
      </c>
      <c r="B21" s="546"/>
      <c r="C21" s="117"/>
      <c r="D21" s="425">
        <v>0</v>
      </c>
      <c r="E21" s="433"/>
      <c r="F21" s="425">
        <v>0</v>
      </c>
      <c r="G21" s="117"/>
      <c r="H21" s="425">
        <v>0</v>
      </c>
      <c r="I21" s="54"/>
      <c r="J21" s="425">
        <v>0</v>
      </c>
      <c r="K21" s="54"/>
      <c r="L21" s="54">
        <v>83383</v>
      </c>
      <c r="M21" s="22"/>
      <c r="N21" s="83">
        <f>SUM(D21:M21)</f>
        <v>83383</v>
      </c>
    </row>
    <row r="22" spans="1:15" ht="21.6" customHeight="1" x14ac:dyDescent="0.55000000000000004">
      <c r="A22" s="111" t="s">
        <v>101</v>
      </c>
      <c r="B22" s="546"/>
      <c r="C22" s="117"/>
      <c r="D22" s="425">
        <v>0</v>
      </c>
      <c r="E22" s="433"/>
      <c r="F22" s="425">
        <v>0</v>
      </c>
      <c r="G22" s="117"/>
      <c r="H22" s="425">
        <v>0</v>
      </c>
      <c r="I22" s="22"/>
      <c r="J22" s="425">
        <v>0</v>
      </c>
      <c r="K22" s="22"/>
      <c r="L22" s="22">
        <v>0</v>
      </c>
      <c r="M22" s="22"/>
      <c r="N22" s="124">
        <f>SUM(D22:M22)</f>
        <v>0</v>
      </c>
    </row>
    <row r="23" spans="1:15" ht="21.6" customHeight="1" x14ac:dyDescent="0.6">
      <c r="A23" s="70" t="s">
        <v>198</v>
      </c>
      <c r="B23" s="92"/>
      <c r="C23" s="116"/>
      <c r="D23" s="434">
        <f>SUM(D21:D22)</f>
        <v>0</v>
      </c>
      <c r="E23" s="435"/>
      <c r="F23" s="434">
        <f>SUM(F21:F22)</f>
        <v>0</v>
      </c>
      <c r="G23" s="116"/>
      <c r="H23" s="434">
        <f>SUM(H21:H22)</f>
        <v>0</v>
      </c>
      <c r="I23" s="94"/>
      <c r="J23" s="434">
        <f>SUM(J21:J22)</f>
        <v>0</v>
      </c>
      <c r="K23" s="94"/>
      <c r="L23" s="96">
        <f>SUM(L21:L22)</f>
        <v>83383</v>
      </c>
      <c r="M23" s="94"/>
      <c r="N23" s="96">
        <f>SUM(N21:N22)</f>
        <v>83383</v>
      </c>
      <c r="O23" s="436"/>
    </row>
    <row r="24" spans="1:15" ht="21.6" customHeight="1" x14ac:dyDescent="0.6">
      <c r="A24" s="120"/>
      <c r="B24" s="546"/>
      <c r="C24" s="430"/>
      <c r="D24" s="22"/>
      <c r="E24" s="430"/>
      <c r="F24" s="22"/>
      <c r="G24" s="430"/>
      <c r="H24" s="94"/>
      <c r="I24" s="94"/>
      <c r="J24" s="94"/>
      <c r="K24" s="94"/>
      <c r="L24" s="94"/>
      <c r="M24" s="94"/>
      <c r="N24" s="94"/>
    </row>
    <row r="25" spans="1:15" ht="21.6" customHeight="1" thickBot="1" x14ac:dyDescent="0.65">
      <c r="A25" s="298" t="s">
        <v>265</v>
      </c>
      <c r="B25" s="92"/>
      <c r="C25" s="116"/>
      <c r="D25" s="118">
        <f>SUM(D11,D23,D17)</f>
        <v>887983</v>
      </c>
      <c r="E25" s="116"/>
      <c r="F25" s="118">
        <f>SUM(F11,F23,F17)</f>
        <v>187228</v>
      </c>
      <c r="G25" s="116"/>
      <c r="H25" s="118">
        <f>SUM(H11,H23,H17)</f>
        <v>14937</v>
      </c>
      <c r="I25" s="94"/>
      <c r="J25" s="118">
        <f>SUM(J11,J23,J17)</f>
        <v>8218</v>
      </c>
      <c r="K25" s="94"/>
      <c r="L25" s="118">
        <f>SUM(L11,L23,L17)</f>
        <v>160286</v>
      </c>
      <c r="M25" s="94"/>
      <c r="N25" s="118">
        <f>SUM(N11,N23,N17)</f>
        <v>1258652</v>
      </c>
      <c r="O25" s="436"/>
    </row>
    <row r="26" spans="1:15" ht="21.6" customHeight="1" thickTop="1" x14ac:dyDescent="0.55000000000000004">
      <c r="D26" s="423"/>
      <c r="F26" s="423"/>
      <c r="H26" s="426"/>
      <c r="I26" s="426"/>
      <c r="J26" s="426"/>
      <c r="K26" s="426"/>
      <c r="L26" s="426"/>
      <c r="N26" s="423"/>
    </row>
    <row r="27" spans="1:15" ht="21.6" customHeight="1" x14ac:dyDescent="0.55000000000000004">
      <c r="D27" s="426"/>
      <c r="F27" s="426"/>
      <c r="H27" s="426"/>
      <c r="I27" s="426"/>
      <c r="J27" s="426"/>
      <c r="K27" s="426"/>
      <c r="L27" s="426"/>
      <c r="N27" s="426"/>
    </row>
    <row r="28" spans="1:15" ht="21.6" customHeight="1" x14ac:dyDescent="0.55000000000000004">
      <c r="H28" s="423"/>
      <c r="I28" s="423"/>
      <c r="J28" s="423"/>
      <c r="K28" s="423"/>
      <c r="L28" s="423"/>
      <c r="N28" s="306"/>
    </row>
    <row r="29" spans="1:15" ht="21.6" customHeight="1" x14ac:dyDescent="0.55000000000000004">
      <c r="D29" s="427"/>
      <c r="F29" s="427"/>
      <c r="H29" s="427"/>
      <c r="I29" s="427"/>
      <c r="J29" s="427"/>
      <c r="K29" s="427"/>
      <c r="L29" s="427"/>
      <c r="N29" s="427"/>
    </row>
    <row r="30" spans="1:15" ht="22.8" customHeight="1" x14ac:dyDescent="0.55000000000000004"/>
  </sheetData>
  <mergeCells count="4">
    <mergeCell ref="A1:J1"/>
    <mergeCell ref="D4:N4"/>
    <mergeCell ref="J5:L5"/>
    <mergeCell ref="D9:N9"/>
  </mergeCells>
  <pageMargins left="0.7" right="0.7" top="0.5" bottom="0.5" header="0.5" footer="0.5"/>
  <pageSetup paperSize="9" scale="72" firstPageNumber="12" orientation="landscape" blackAndWhite="1" useFirstPageNumber="1" r:id="rId1"/>
  <headerFooter alignWithMargins="0"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BS3-5</vt:lpstr>
      <vt:lpstr>PL6-7</vt:lpstr>
      <vt:lpstr>PL8-9</vt:lpstr>
      <vt:lpstr>PL Q2'19</vt:lpstr>
      <vt:lpstr>Sheet2</vt:lpstr>
      <vt:lpstr>Sheet1</vt:lpstr>
      <vt:lpstr>SHC10</vt:lpstr>
      <vt:lpstr>SHC11</vt:lpstr>
      <vt:lpstr>SHS12</vt:lpstr>
      <vt:lpstr>SHS13</vt:lpstr>
      <vt:lpstr>CF14-15</vt:lpstr>
      <vt:lpstr>'BS3-5'!Print_Area</vt:lpstr>
      <vt:lpstr>'CF14-15'!Print_Area</vt:lpstr>
      <vt:lpstr>'PL6-7'!Print_Area</vt:lpstr>
      <vt:lpstr>'PL8-9'!Print_Area</vt:lpstr>
      <vt:lpstr>'SHC10'!Print_Area</vt:lpstr>
      <vt:lpstr>'SHC11'!Print_Area</vt:lpstr>
      <vt:lpstr>'SHS12'!Print_Area</vt:lpstr>
      <vt:lpstr>'SHS13'!Print_Area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Thanradee Witrurat</dc:creator>
  <cp:lastModifiedBy>Chairat Suwan</cp:lastModifiedBy>
  <cp:lastPrinted>2021-11-06T16:10:38Z</cp:lastPrinted>
  <dcterms:created xsi:type="dcterms:W3CDTF">2018-08-20T14:59:32Z</dcterms:created>
  <dcterms:modified xsi:type="dcterms:W3CDTF">2021-11-07T14:17:29Z</dcterms:modified>
</cp:coreProperties>
</file>